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60" windowWidth="11355" windowHeight="5895"/>
  </bookViews>
  <sheets>
    <sheet name="גיליון1" sheetId="1" r:id="rId1"/>
    <sheet name="גיליון2" sheetId="2" r:id="rId2"/>
    <sheet name="ציר" sheetId="4" r:id="rId3"/>
    <sheet name="D + פיננסי" sheetId="5" r:id="rId4"/>
    <sheet name="סולבר" sheetId="3" r:id="rId5"/>
  </sheets>
  <definedNames>
    <definedName name="Data">גיליון1!$A$1:$M$101</definedName>
    <definedName name="december">גיליון2!$H$10</definedName>
    <definedName name="Discount">גיליון2!$G$9</definedName>
    <definedName name="london">גיליון2!$G$10</definedName>
    <definedName name="madd1">גיליון2!$H$4</definedName>
    <definedName name="madd2">גיליון2!$H$5</definedName>
    <definedName name="madd3">גיליון2!$H$6</definedName>
    <definedName name="mitz1">גיליון2!$J$4</definedName>
    <definedName name="mitz2">גיליון2!$J$5</definedName>
    <definedName name="mitz3">גיליון2!$J$6</definedName>
    <definedName name="Payment">גיליון2!$H$9</definedName>
    <definedName name="price1">גיליון2!$I$4</definedName>
    <definedName name="price2">גיליון2!$I$5</definedName>
    <definedName name="price3">גיליון2!$I$6</definedName>
    <definedName name="price4">גיליון2!$I$7</definedName>
    <definedName name="solver_adj" localSheetId="4" hidden="1">סולבר!$B$5:$C$5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hs1" localSheetId="4" hidden="1">סולבר!$F$2</definedName>
    <definedName name="solver_lhs2" localSheetId="4" hidden="1">סולבר!$B$5:$C$5</definedName>
    <definedName name="solver_lhs3" localSheetId="4" hidden="1">סולבר!$B$5</definedName>
    <definedName name="solver_lin" localSheetId="4" hidden="1">1</definedName>
    <definedName name="solver_neg" localSheetId="4" hidden="1">1</definedName>
    <definedName name="solver_num" localSheetId="4" hidden="1">3</definedName>
    <definedName name="solver_nwt" localSheetId="4" hidden="1">1</definedName>
    <definedName name="solver_opt" localSheetId="4" hidden="1">סולבר!$B$8</definedName>
    <definedName name="solver_pre" localSheetId="4" hidden="1">0.000001</definedName>
    <definedName name="solver_rel1" localSheetId="4" hidden="1">1</definedName>
    <definedName name="solver_rel2" localSheetId="4" hidden="1">4</definedName>
    <definedName name="solver_rel3" localSheetId="4" hidden="1">3</definedName>
    <definedName name="solver_rhs1" localSheetId="4" hidden="1">סולבר!$E$2</definedName>
    <definedName name="solver_rhs2" localSheetId="4" hidden="1">integer</definedName>
    <definedName name="solver_rhs3" localSheetId="4" hidden="1">סולבר!$B$4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Table1">גיליון2!$B$3:$D$29</definedName>
    <definedName name="Table2">גיליון2!$G$3:$J$7</definedName>
    <definedName name="Table3">'D + פיננסי'!$I$5:$K$7</definedName>
    <definedName name="weekday4">גיליון2!$G$11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B8" i="3" l="1"/>
  <c r="F2" i="3"/>
  <c r="H9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2" i="1"/>
  <c r="K13" i="1"/>
  <c r="K14" i="1"/>
  <c r="K17" i="1"/>
  <c r="K19" i="1"/>
  <c r="K24" i="1"/>
  <c r="K25" i="1"/>
  <c r="K28" i="1"/>
  <c r="K30" i="1"/>
  <c r="K33" i="1"/>
  <c r="K38" i="1"/>
  <c r="K40" i="1"/>
  <c r="K42" i="1"/>
  <c r="K52" i="1"/>
  <c r="K54" i="1"/>
  <c r="K59" i="1"/>
  <c r="K60" i="1"/>
  <c r="K61" i="1"/>
  <c r="K66" i="1"/>
  <c r="K68" i="1"/>
  <c r="K69" i="1"/>
  <c r="K70" i="1"/>
  <c r="K74" i="1"/>
  <c r="K76" i="1"/>
  <c r="K79" i="1"/>
  <c r="K80" i="1"/>
  <c r="K81" i="1"/>
  <c r="K83" i="1"/>
  <c r="K84" i="1"/>
  <c r="K88" i="1"/>
  <c r="K93" i="1"/>
  <c r="K94" i="1"/>
  <c r="K97" i="1"/>
  <c r="K101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J2" i="1"/>
  <c r="I2" i="1"/>
  <c r="J4" i="2"/>
  <c r="K3" i="1" s="1"/>
  <c r="G3" i="1"/>
  <c r="H3" i="1"/>
  <c r="G4" i="1"/>
  <c r="H4" i="1"/>
  <c r="M4" i="1" s="1"/>
  <c r="G5" i="1"/>
  <c r="H5" i="1"/>
  <c r="G6" i="1"/>
  <c r="H6" i="1"/>
  <c r="M6" i="1" s="1"/>
  <c r="G7" i="1"/>
  <c r="H7" i="1"/>
  <c r="G8" i="1"/>
  <c r="H8" i="1"/>
  <c r="M8" i="1" s="1"/>
  <c r="G9" i="1"/>
  <c r="H9" i="1"/>
  <c r="G10" i="1"/>
  <c r="H10" i="1"/>
  <c r="M10" i="1" s="1"/>
  <c r="G11" i="1"/>
  <c r="H11" i="1"/>
  <c r="G12" i="1"/>
  <c r="H12" i="1"/>
  <c r="M12" i="1" s="1"/>
  <c r="G13" i="1"/>
  <c r="H13" i="1"/>
  <c r="G14" i="1"/>
  <c r="H14" i="1"/>
  <c r="M14" i="1" s="1"/>
  <c r="G15" i="1"/>
  <c r="H15" i="1"/>
  <c r="G16" i="1"/>
  <c r="H16" i="1"/>
  <c r="M16" i="1" s="1"/>
  <c r="G17" i="1"/>
  <c r="H17" i="1"/>
  <c r="G18" i="1"/>
  <c r="H18" i="1"/>
  <c r="M18" i="1" s="1"/>
  <c r="G19" i="1"/>
  <c r="H19" i="1"/>
  <c r="G20" i="1"/>
  <c r="H20" i="1"/>
  <c r="M20" i="1" s="1"/>
  <c r="G21" i="1"/>
  <c r="H21" i="1"/>
  <c r="G22" i="1"/>
  <c r="H22" i="1"/>
  <c r="M22" i="1" s="1"/>
  <c r="G23" i="1"/>
  <c r="H23" i="1"/>
  <c r="G24" i="1"/>
  <c r="H24" i="1"/>
  <c r="M24" i="1" s="1"/>
  <c r="G25" i="1"/>
  <c r="H25" i="1"/>
  <c r="G26" i="1"/>
  <c r="H26" i="1"/>
  <c r="M26" i="1" s="1"/>
  <c r="G27" i="1"/>
  <c r="H27" i="1"/>
  <c r="G28" i="1"/>
  <c r="H28" i="1"/>
  <c r="M28" i="1" s="1"/>
  <c r="G29" i="1"/>
  <c r="H29" i="1"/>
  <c r="G30" i="1"/>
  <c r="H30" i="1"/>
  <c r="M30" i="1" s="1"/>
  <c r="G31" i="1"/>
  <c r="H31" i="1"/>
  <c r="G32" i="1"/>
  <c r="H32" i="1"/>
  <c r="M32" i="1" s="1"/>
  <c r="G33" i="1"/>
  <c r="H33" i="1"/>
  <c r="G34" i="1"/>
  <c r="H34" i="1"/>
  <c r="M34" i="1" s="1"/>
  <c r="G35" i="1"/>
  <c r="H35" i="1"/>
  <c r="G36" i="1"/>
  <c r="H36" i="1"/>
  <c r="M36" i="1" s="1"/>
  <c r="G37" i="1"/>
  <c r="H37" i="1"/>
  <c r="G38" i="1"/>
  <c r="H38" i="1"/>
  <c r="M38" i="1" s="1"/>
  <c r="G39" i="1"/>
  <c r="H39" i="1"/>
  <c r="G40" i="1"/>
  <c r="H40" i="1"/>
  <c r="M40" i="1" s="1"/>
  <c r="G41" i="1"/>
  <c r="H41" i="1"/>
  <c r="G42" i="1"/>
  <c r="H42" i="1"/>
  <c r="M42" i="1" s="1"/>
  <c r="G43" i="1"/>
  <c r="H43" i="1"/>
  <c r="G44" i="1"/>
  <c r="H44" i="1"/>
  <c r="M44" i="1" s="1"/>
  <c r="G45" i="1"/>
  <c r="H45" i="1"/>
  <c r="G46" i="1"/>
  <c r="H46" i="1"/>
  <c r="M46" i="1" s="1"/>
  <c r="G47" i="1"/>
  <c r="H47" i="1"/>
  <c r="G48" i="1"/>
  <c r="H48" i="1"/>
  <c r="M48" i="1" s="1"/>
  <c r="G49" i="1"/>
  <c r="H49" i="1"/>
  <c r="G50" i="1"/>
  <c r="H50" i="1"/>
  <c r="M50" i="1" s="1"/>
  <c r="G51" i="1"/>
  <c r="H51" i="1"/>
  <c r="G52" i="1"/>
  <c r="H52" i="1"/>
  <c r="M52" i="1" s="1"/>
  <c r="G53" i="1"/>
  <c r="H53" i="1"/>
  <c r="G54" i="1"/>
  <c r="H54" i="1"/>
  <c r="M54" i="1" s="1"/>
  <c r="G55" i="1"/>
  <c r="H55" i="1"/>
  <c r="G56" i="1"/>
  <c r="H56" i="1"/>
  <c r="M56" i="1" s="1"/>
  <c r="G57" i="1"/>
  <c r="H57" i="1"/>
  <c r="G58" i="1"/>
  <c r="H58" i="1"/>
  <c r="M58" i="1" s="1"/>
  <c r="G59" i="1"/>
  <c r="H59" i="1"/>
  <c r="G60" i="1"/>
  <c r="H60" i="1"/>
  <c r="M60" i="1" s="1"/>
  <c r="G61" i="1"/>
  <c r="H61" i="1"/>
  <c r="G62" i="1"/>
  <c r="H62" i="1"/>
  <c r="M62" i="1" s="1"/>
  <c r="G63" i="1"/>
  <c r="H63" i="1"/>
  <c r="G64" i="1"/>
  <c r="H64" i="1"/>
  <c r="M64" i="1" s="1"/>
  <c r="G65" i="1"/>
  <c r="H65" i="1"/>
  <c r="G66" i="1"/>
  <c r="H66" i="1"/>
  <c r="M66" i="1" s="1"/>
  <c r="G67" i="1"/>
  <c r="H67" i="1"/>
  <c r="G68" i="1"/>
  <c r="H68" i="1"/>
  <c r="M68" i="1" s="1"/>
  <c r="G69" i="1"/>
  <c r="H69" i="1"/>
  <c r="G70" i="1"/>
  <c r="H70" i="1"/>
  <c r="M70" i="1" s="1"/>
  <c r="G71" i="1"/>
  <c r="H71" i="1"/>
  <c r="G72" i="1"/>
  <c r="H72" i="1"/>
  <c r="M72" i="1" s="1"/>
  <c r="G73" i="1"/>
  <c r="H73" i="1"/>
  <c r="G74" i="1"/>
  <c r="H74" i="1"/>
  <c r="M74" i="1" s="1"/>
  <c r="G75" i="1"/>
  <c r="H75" i="1"/>
  <c r="G76" i="1"/>
  <c r="H76" i="1"/>
  <c r="M76" i="1" s="1"/>
  <c r="G77" i="1"/>
  <c r="H77" i="1"/>
  <c r="G78" i="1"/>
  <c r="H78" i="1"/>
  <c r="M78" i="1" s="1"/>
  <c r="G79" i="1"/>
  <c r="H79" i="1"/>
  <c r="G80" i="1"/>
  <c r="H80" i="1"/>
  <c r="M80" i="1" s="1"/>
  <c r="G81" i="1"/>
  <c r="H81" i="1"/>
  <c r="G82" i="1"/>
  <c r="H82" i="1"/>
  <c r="M82" i="1" s="1"/>
  <c r="G83" i="1"/>
  <c r="H83" i="1"/>
  <c r="G84" i="1"/>
  <c r="H84" i="1"/>
  <c r="M84" i="1" s="1"/>
  <c r="G85" i="1"/>
  <c r="H85" i="1"/>
  <c r="G86" i="1"/>
  <c r="H86" i="1"/>
  <c r="M86" i="1" s="1"/>
  <c r="G87" i="1"/>
  <c r="H87" i="1"/>
  <c r="G88" i="1"/>
  <c r="H88" i="1"/>
  <c r="M88" i="1" s="1"/>
  <c r="G89" i="1"/>
  <c r="H89" i="1"/>
  <c r="G90" i="1"/>
  <c r="H90" i="1"/>
  <c r="M90" i="1" s="1"/>
  <c r="G91" i="1"/>
  <c r="H91" i="1"/>
  <c r="G92" i="1"/>
  <c r="H92" i="1"/>
  <c r="M92" i="1" s="1"/>
  <c r="G93" i="1"/>
  <c r="H93" i="1"/>
  <c r="G94" i="1"/>
  <c r="H94" i="1"/>
  <c r="M94" i="1" s="1"/>
  <c r="G95" i="1"/>
  <c r="H95" i="1"/>
  <c r="G96" i="1"/>
  <c r="H96" i="1"/>
  <c r="M96" i="1" s="1"/>
  <c r="G97" i="1"/>
  <c r="H97" i="1"/>
  <c r="G98" i="1"/>
  <c r="H98" i="1"/>
  <c r="M98" i="1" s="1"/>
  <c r="G99" i="1"/>
  <c r="H99" i="1"/>
  <c r="G100" i="1"/>
  <c r="H100" i="1"/>
  <c r="M100" i="1" s="1"/>
  <c r="G101" i="1"/>
  <c r="H101" i="1"/>
  <c r="H2" i="1"/>
  <c r="M2" i="1" s="1"/>
  <c r="G2" i="1"/>
  <c r="F4" i="5" s="1"/>
  <c r="B6" i="5" s="1"/>
  <c r="B7" i="5" s="1"/>
  <c r="B10" i="5" s="1"/>
  <c r="M101" i="1" l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5" i="1"/>
  <c r="M31" i="1"/>
  <c r="M29" i="1"/>
  <c r="M27" i="1"/>
  <c r="M23" i="1"/>
  <c r="M21" i="1"/>
  <c r="M19" i="1"/>
  <c r="M17" i="1"/>
  <c r="M15" i="1"/>
  <c r="M13" i="1"/>
  <c r="M11" i="1"/>
  <c r="M9" i="1"/>
  <c r="M7" i="1"/>
  <c r="M5" i="1"/>
  <c r="M3" i="1"/>
  <c r="O2" i="1" s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3" i="1"/>
  <c r="M25" i="1"/>
  <c r="K2" i="1"/>
  <c r="K98" i="1"/>
  <c r="K58" i="1"/>
  <c r="K50" i="1"/>
  <c r="K48" i="1"/>
  <c r="K46" i="1"/>
  <c r="K44" i="1"/>
  <c r="K36" i="1"/>
  <c r="K16" i="1"/>
  <c r="J5" i="2"/>
  <c r="K95" i="1"/>
  <c r="K85" i="1"/>
  <c r="K75" i="1"/>
  <c r="K73" i="1"/>
  <c r="K67" i="1"/>
  <c r="K65" i="1"/>
  <c r="K57" i="1"/>
  <c r="K55" i="1"/>
  <c r="K53" i="1"/>
  <c r="K47" i="1"/>
  <c r="K43" i="1"/>
  <c r="K31" i="1"/>
  <c r="K23" i="1"/>
  <c r="K7" i="1"/>
  <c r="J6" i="2" l="1"/>
  <c r="K5" i="1"/>
  <c r="K9" i="1"/>
  <c r="K11" i="1"/>
  <c r="K29" i="1"/>
  <c r="K35" i="1"/>
  <c r="K49" i="1"/>
  <c r="K63" i="1"/>
  <c r="K99" i="1"/>
  <c r="K8" i="1"/>
  <c r="K18" i="1"/>
  <c r="K22" i="1"/>
  <c r="K26" i="1"/>
  <c r="K72" i="1"/>
  <c r="K78" i="1"/>
  <c r="K92" i="1"/>
  <c r="K15" i="1" l="1"/>
  <c r="K21" i="1"/>
  <c r="K27" i="1"/>
  <c r="K37" i="1"/>
  <c r="K39" i="1"/>
  <c r="K41" i="1"/>
  <c r="K45" i="1"/>
  <c r="K51" i="1"/>
  <c r="K71" i="1"/>
  <c r="K77" i="1"/>
  <c r="K87" i="1"/>
  <c r="K89" i="1"/>
  <c r="K91" i="1"/>
  <c r="K4" i="1"/>
  <c r="K6" i="1"/>
  <c r="K10" i="1"/>
  <c r="K12" i="1"/>
  <c r="K20" i="1"/>
  <c r="K32" i="1"/>
  <c r="K34" i="1"/>
  <c r="K56" i="1"/>
  <c r="K62" i="1"/>
  <c r="K64" i="1"/>
  <c r="K82" i="1"/>
  <c r="K86" i="1"/>
  <c r="K90" i="1"/>
  <c r="K96" i="1"/>
  <c r="K100" i="1"/>
</calcChain>
</file>

<file path=xl/sharedStrings.xml><?xml version="1.0" encoding="utf-8"?>
<sst xmlns="http://schemas.openxmlformats.org/spreadsheetml/2006/main" count="109" uniqueCount="67">
  <si>
    <t>מס</t>
  </si>
  <si>
    <t>שם חברת תעופה</t>
  </si>
  <si>
    <t>שעת יציאה</t>
  </si>
  <si>
    <t>שעת הגעה
שעון ישראל</t>
  </si>
  <si>
    <t>מספר נוסעים</t>
  </si>
  <si>
    <t>סוויס</t>
  </si>
  <si>
    <t>ארקיע</t>
  </si>
  <si>
    <t>ישראאייר</t>
  </si>
  <si>
    <t>אלעל</t>
  </si>
  <si>
    <t>מרום</t>
  </si>
  <si>
    <t>פלוט</t>
  </si>
  <si>
    <t>איבריה</t>
  </si>
  <si>
    <t>סבנה</t>
  </si>
  <si>
    <t>פרנס</t>
  </si>
  <si>
    <t>קלמ</t>
  </si>
  <si>
    <t>בריטיש</t>
  </si>
  <si>
    <t>טארום</t>
  </si>
  <si>
    <t>סאס</t>
  </si>
  <si>
    <t>לוט</t>
  </si>
  <si>
    <t>הכנסות מהטיסה
בדולרים</t>
  </si>
  <si>
    <t>משך הטיסה</t>
  </si>
  <si>
    <t>יעד 
טיסה</t>
  </si>
  <si>
    <t>מספר טיסה</t>
  </si>
  <si>
    <t>מס טיסה</t>
  </si>
  <si>
    <t>פריז</t>
  </si>
  <si>
    <t>בריסל</t>
  </si>
  <si>
    <t>ציריך</t>
  </si>
  <si>
    <t>אמסטרדם</t>
  </si>
  <si>
    <t>לונדון</t>
  </si>
  <si>
    <t>ורשה</t>
  </si>
  <si>
    <t>מדריד</t>
  </si>
  <si>
    <t>בוקרשט</t>
  </si>
  <si>
    <t>בודפשט</t>
  </si>
  <si>
    <t>מוסקבה</t>
  </si>
  <si>
    <t>שטוקהולם</t>
  </si>
  <si>
    <t>רומא</t>
  </si>
  <si>
    <t>תאריך טיסה</t>
  </si>
  <si>
    <t>טבלה 1</t>
  </si>
  <si>
    <t>הכנסה
למעשה</t>
  </si>
  <si>
    <t>הכנסות מהטיסה
בדולרים2</t>
  </si>
  <si>
    <t>הכנסות מהטיסה
בדולרים3</t>
  </si>
  <si>
    <t>מ</t>
  </si>
  <si>
    <t>עד</t>
  </si>
  <si>
    <t>מחיר</t>
  </si>
  <si>
    <t>מצטבר</t>
  </si>
  <si>
    <t>סוג מוצר</t>
  </si>
  <si>
    <t>ארון</t>
  </si>
  <si>
    <t>שידה</t>
  </si>
  <si>
    <t>עץ</t>
  </si>
  <si>
    <t>רווח</t>
  </si>
  <si>
    <t>סה"כ</t>
  </si>
  <si>
    <t>ממוצע של הכנסות מהטיסה</t>
  </si>
  <si>
    <t>סכום כולל</t>
  </si>
  <si>
    <t>300-400</t>
  </si>
  <si>
    <t>ניצול גו"י</t>
  </si>
  <si>
    <t>מקס גו"י</t>
  </si>
  <si>
    <t>מינימום</t>
  </si>
  <si>
    <t>כמויות יצור</t>
  </si>
  <si>
    <t>&lt;1/1/04</t>
  </si>
  <si>
    <t>&gt;=1/12/03</t>
  </si>
  <si>
    <t>רצוי</t>
  </si>
  <si>
    <t>סה"כ הלוואה</t>
  </si>
  <si>
    <t>עזר הלוואה</t>
  </si>
  <si>
    <t>ריבית שנתית</t>
  </si>
  <si>
    <t>החזרים בשנה</t>
  </si>
  <si>
    <t>שנים</t>
  </si>
  <si>
    <t>החזר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</si>
</sst>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₪&quot;\ #,##0.00;[Red]&quot;₪&quot;\ \-#,##0.00"/>
    <numFmt numFmtId="44" formatCode="_ &quot;₪&quot;\ * #,##0.00_ ;_ &quot;₪&quot;\ * \-#,##0.00_ ;_ &quot;₪&quot;\ * &quot;-&quot;??_ ;_ @_ "/>
    <numFmt numFmtId="164" formatCode="_-[$$-409]* #,##0_ ;_-[$$-409]* \-#,##0\ ;_-[$$-409]* &quot;-&quot;??_ ;_-@_ "/>
    <numFmt numFmtId="165" formatCode="[$-F400]h:mm:ss\ AM/PM"/>
    <numFmt numFmtId="166" formatCode="0.0%"/>
    <numFmt numFmtId="167" formatCode="_ &quot;₪&quot;\ * #,##0_ ;_ &quot;₪&quot;\ * \-#,##0_ ;_ &quot;₪&quot;\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14" fontId="3" fillId="0" borderId="0" xfId="0" applyNumberFormat="1" applyFont="1"/>
    <xf numFmtId="20" fontId="3" fillId="0" borderId="0" xfId="0" applyNumberFormat="1" applyFont="1"/>
    <xf numFmtId="0" fontId="3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" fontId="6" fillId="0" borderId="0" xfId="0" applyNumberFormat="1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5" xfId="0" pivotButton="1" applyBorder="1"/>
    <xf numFmtId="0" fontId="0" fillId="0" borderId="5" xfId="0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3" xfId="0" applyNumberFormat="1" applyBorder="1"/>
    <xf numFmtId="0" fontId="0" fillId="0" borderId="6" xfId="0" applyBorder="1"/>
    <xf numFmtId="0" fontId="0" fillId="0" borderId="6" xfId="0" applyNumberFormat="1" applyBorder="1"/>
    <xf numFmtId="0" fontId="0" fillId="0" borderId="7" xfId="0" applyNumberFormat="1" applyBorder="1"/>
    <xf numFmtId="0" fontId="0" fillId="2" borderId="0" xfId="0" applyFill="1"/>
    <xf numFmtId="167" fontId="0" fillId="2" borderId="0" xfId="1" applyNumberFormat="1" applyFont="1" applyFill="1"/>
    <xf numFmtId="164" fontId="6" fillId="0" borderId="0" xfId="0" applyNumberFormat="1" applyFont="1"/>
    <xf numFmtId="164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8" fontId="0" fillId="0" borderId="0" xfId="0" applyNumberFormat="1"/>
    <xf numFmtId="0" fontId="2" fillId="0" borderId="0" xfId="0" applyFont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3</xdr:row>
      <xdr:rowOff>85725</xdr:rowOff>
    </xdr:from>
    <xdr:to>
      <xdr:col>16</xdr:col>
      <xdr:colOff>466725</xdr:colOff>
      <xdr:row>10</xdr:row>
      <xdr:rowOff>85725</xdr:rowOff>
    </xdr:to>
    <xdr:pic>
      <xdr:nvPicPr>
        <xdr:cNvPr id="2" name="תמונה 1" descr="Untitled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227675" y="1066800"/>
          <a:ext cx="2200275" cy="1333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ran Sanor" refreshedDate="40060.824456944443" createdVersion="1" refreshedVersion="3" recordCount="100" upgradeOnRefresh="1">
  <cacheSource type="worksheet">
    <worksheetSource ref="A1:M101" sheet="גיליון1"/>
  </cacheSource>
  <cacheFields count="14">
    <cacheField name="מס" numFmtId="0">
      <sharedItems containsSemiMixedTypes="0" containsString="0" containsNumber="1" containsInteger="1" minValue="1" maxValue="100"/>
    </cacheField>
    <cacheField name="מספר טיסה" numFmtId="0">
      <sharedItems containsSemiMixedTypes="0" containsString="0" containsNumber="1" containsInteger="1" minValue="1285" maxValue="5974"/>
    </cacheField>
    <cacheField name="תאריך טיסה" numFmtId="14">
      <sharedItems containsSemiMixedTypes="0" containsNonDate="0" containsDate="1" containsString="0" minDate="2003-10-02T00:00:00" maxDate="2004-01-01T00:00:00"/>
    </cacheField>
    <cacheField name="שעת יציאה" numFmtId="20">
      <sharedItems containsSemiMixedTypes="0" containsNonDate="0" containsDate="1" containsString="0" minDate="1899-12-30T00:01:31" maxDate="1899-12-30T23:54:06"/>
    </cacheField>
    <cacheField name="שעת הגעה_x000a_שעון ישראל" numFmtId="20">
      <sharedItems containsSemiMixedTypes="0" containsNonDate="0" containsDate="1" containsString="0" minDate="1899-12-30T00:01:26" maxDate="1899-12-30T23:45:35"/>
    </cacheField>
    <cacheField name="מספר נוסעים" numFmtId="0">
      <sharedItems containsSemiMixedTypes="0" containsString="0" containsNumber="1" containsInteger="1" minValue="203" maxValue="400" count="78">
        <n v="279"/>
        <n v="298"/>
        <n v="352"/>
        <n v="339"/>
        <n v="387"/>
        <n v="269"/>
        <n v="308"/>
        <n v="348"/>
        <n v="358"/>
        <n v="333"/>
        <n v="372"/>
        <n v="245"/>
        <n v="217"/>
        <n v="369"/>
        <n v="275"/>
        <n v="208"/>
        <n v="319"/>
        <n v="239"/>
        <n v="400"/>
        <n v="341"/>
        <n v="293"/>
        <n v="236"/>
        <n v="228"/>
        <n v="322"/>
        <n v="370"/>
        <n v="226"/>
        <n v="301"/>
        <n v="214"/>
        <n v="286"/>
        <n v="386"/>
        <n v="212"/>
        <n v="393"/>
        <n v="336"/>
        <n v="265"/>
        <n v="394"/>
        <n v="219"/>
        <n v="397"/>
        <n v="248"/>
        <n v="244"/>
        <n v="300"/>
        <n v="289"/>
        <n v="255"/>
        <n v="280"/>
        <n v="338"/>
        <n v="287"/>
        <n v="355"/>
        <n v="243"/>
        <n v="256"/>
        <n v="241"/>
        <n v="272"/>
        <n v="288"/>
        <n v="206"/>
        <n v="306"/>
        <n v="392"/>
        <n v="274"/>
        <n v="229"/>
        <n v="218"/>
        <n v="249"/>
        <n v="235"/>
        <n v="356"/>
        <n v="314"/>
        <n v="221"/>
        <n v="285"/>
        <n v="233"/>
        <n v="390"/>
        <n v="302"/>
        <n v="232"/>
        <n v="203"/>
        <n v="266"/>
        <n v="366"/>
        <n v="381"/>
        <n v="330"/>
        <n v="210"/>
        <n v="284"/>
        <n v="375"/>
        <n v="207"/>
        <n v="263"/>
        <n v="399"/>
      </sharedItems>
      <fieldGroup base="5">
        <rangePr autoStart="0" startNum="300" endNum="400" groupInterval="100"/>
        <groupItems count="3">
          <s v="&lt;300"/>
          <s v="300-400"/>
          <s v="&gt;400"/>
        </groupItems>
      </fieldGroup>
    </cacheField>
    <cacheField name="שם חברת תעופה" numFmtId="0">
      <sharedItems count="14">
        <s v="אלעל"/>
        <s v="פרנס"/>
        <s v="ישראאייר"/>
        <s v="סבנה"/>
        <s v="איבריה"/>
        <s v="טארום"/>
        <s v="ארקיע"/>
        <s v="קלמ"/>
        <s v="סוויס"/>
        <s v="מרום"/>
        <s v="סאס"/>
        <s v="לוט"/>
        <s v="פלוט"/>
        <s v="בריטיש"/>
      </sharedItems>
    </cacheField>
    <cacheField name="יעד _x000a_טיסה" numFmtId="0">
      <sharedItems count="12">
        <s v="בריסל"/>
        <s v="פריז"/>
        <s v="לונדון"/>
        <s v="מדריד"/>
        <s v="בוקרשט"/>
        <s v="אמסטרדם"/>
        <s v="ציריך"/>
        <s v="בודפשט"/>
        <s v="שטוקהולם"/>
        <s v="רומא"/>
        <s v="ורשה"/>
        <s v="מוסקבה"/>
      </sharedItems>
    </cacheField>
    <cacheField name="הכנסות מהטיסה_x000a_בדולרים" numFmtId="164">
      <sharedItems containsSemiMixedTypes="0" containsString="0" containsNumber="1" containsInteger="1" minValue="71050" maxValue="100000"/>
    </cacheField>
    <cacheField name="הכנסות מהטיסה_x000a_בדולרים2" numFmtId="164">
      <sharedItems containsSemiMixedTypes="0" containsString="0" containsNumber="1" containsInteger="1" minValue="71050" maxValue="100000"/>
    </cacheField>
    <cacheField name="הכנסות מהטיסה_x000a_בדולרים3" numFmtId="164">
      <sharedItems containsSemiMixedTypes="0" containsString="0" containsNumber="1" containsInteger="1" minValue="71050" maxValue="128750"/>
    </cacheField>
    <cacheField name="הכנסות מהטיסה_x000a_בדולרים4" numFmtId="0">
      <sharedItems containsNonDate="0" containsString="0" containsBlank="1"/>
    </cacheField>
    <cacheField name="משך הטיסה" numFmtId="165">
      <sharedItems containsSemiMixedTypes="0" containsNonDate="0" containsDate="1" containsString="0" minDate="1899-12-30T04:01:26" maxDate="1899-12-30T05:29:56"/>
    </cacheField>
    <cacheField name="הכנסה_x000a_למעשה" numFmtId="164">
      <sharedItems containsSemiMixedTypes="0" containsString="0" containsNumber="1" minValue="66004.420289855072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n v="5475"/>
    <d v="2003-10-23T00:00:00"/>
    <d v="1899-12-30T02:21:43"/>
    <d v="1899-12-30T07:51:39"/>
    <x v="0"/>
    <x v="0"/>
    <x v="0"/>
    <n v="83700"/>
    <n v="83700"/>
    <n v="96200"/>
    <m/>
    <d v="1899-12-30T05:29:56"/>
    <n v="83700"/>
  </r>
  <r>
    <n v="2"/>
    <n v="1285"/>
    <d v="2003-11-19T00:00:00"/>
    <d v="1899-12-30T08:04:29"/>
    <d v="1899-12-30T13:05:24"/>
    <x v="1"/>
    <x v="1"/>
    <x v="1"/>
    <n v="89400"/>
    <n v="89400"/>
    <n v="101900"/>
    <m/>
    <d v="1899-12-30T05:00:54"/>
    <n v="83051.304347826095"/>
  </r>
  <r>
    <n v="3"/>
    <n v="2246"/>
    <d v="2003-12-01T00:00:00"/>
    <d v="1899-12-30T14:58:48"/>
    <d v="1899-12-30T19:16:55"/>
    <x v="2"/>
    <x v="2"/>
    <x v="2"/>
    <n v="88000"/>
    <n v="88000"/>
    <n v="116750"/>
    <m/>
    <d v="1899-12-30T04:18:07"/>
    <n v="81750.724637681167"/>
  </r>
  <r>
    <n v="4"/>
    <n v="4148"/>
    <d v="2003-10-02T00:00:00"/>
    <d v="1899-12-30T06:33:43"/>
    <d v="1899-12-30T11:30:17"/>
    <x v="3"/>
    <x v="2"/>
    <x v="1"/>
    <n v="93225"/>
    <n v="93225"/>
    <n v="113225"/>
    <m/>
    <d v="1899-12-30T04:56:34"/>
    <n v="93225"/>
  </r>
  <r>
    <n v="5"/>
    <n v="1536"/>
    <d v="2003-11-06T00:00:00"/>
    <d v="1899-12-30T16:34:16"/>
    <d v="1899-12-30T21:11:17"/>
    <x v="4"/>
    <x v="3"/>
    <x v="0"/>
    <n v="96750"/>
    <n v="96750"/>
    <n v="125500"/>
    <m/>
    <d v="1899-12-30T04:37:02"/>
    <n v="96750"/>
  </r>
  <r>
    <n v="6"/>
    <n v="3440"/>
    <d v="2003-12-19T00:00:00"/>
    <d v="1899-12-30T02:34:57"/>
    <d v="1899-12-30T07:20:40"/>
    <x v="5"/>
    <x v="4"/>
    <x v="3"/>
    <n v="80700"/>
    <n v="80700"/>
    <n v="93200"/>
    <m/>
    <d v="1899-12-30T04:45:43"/>
    <n v="80700"/>
  </r>
  <r>
    <n v="7"/>
    <n v="2982"/>
    <d v="2003-11-26T00:00:00"/>
    <d v="1899-12-30T06:10:57"/>
    <d v="1899-12-30T10:52:17"/>
    <x v="6"/>
    <x v="0"/>
    <x v="2"/>
    <n v="84700"/>
    <n v="84700"/>
    <n v="104700"/>
    <m/>
    <d v="1899-12-30T04:41:20"/>
    <n v="78685.072463768112"/>
  </r>
  <r>
    <n v="8"/>
    <n v="4991"/>
    <d v="2003-12-07T00:00:00"/>
    <d v="1899-12-30T06:45:41"/>
    <d v="1899-12-30T11:40:12"/>
    <x v="7"/>
    <x v="2"/>
    <x v="3"/>
    <n v="95700"/>
    <n v="95700"/>
    <n v="115700"/>
    <m/>
    <d v="1899-12-30T04:54:31"/>
    <n v="95700"/>
  </r>
  <r>
    <n v="9"/>
    <n v="3450"/>
    <d v="2003-10-02T00:00:00"/>
    <d v="1899-12-30T10:27:25"/>
    <d v="1899-12-30T14:48:14"/>
    <x v="8"/>
    <x v="5"/>
    <x v="4"/>
    <n v="89500"/>
    <n v="89500"/>
    <n v="118250"/>
    <m/>
    <d v="1899-12-30T04:20:50"/>
    <n v="89500"/>
  </r>
  <r>
    <n v="10"/>
    <n v="1285"/>
    <d v="2003-12-23T00:00:00"/>
    <d v="1899-12-30T01:27:26"/>
    <d v="1899-12-30T05:38:16"/>
    <x v="9"/>
    <x v="1"/>
    <x v="1"/>
    <n v="91575"/>
    <n v="91575"/>
    <n v="111575"/>
    <m/>
    <d v="1899-12-30T04:10:50"/>
    <n v="91575"/>
  </r>
  <r>
    <n v="11"/>
    <n v="3440"/>
    <d v="2003-12-20T00:00:00"/>
    <d v="1899-12-30T10:12:27"/>
    <d v="1899-12-30T15:23:11"/>
    <x v="10"/>
    <x v="4"/>
    <x v="3"/>
    <n v="93000"/>
    <n v="93000"/>
    <n v="121750"/>
    <m/>
    <d v="1899-12-30T05:10:44"/>
    <n v="93000"/>
  </r>
  <r>
    <n v="12"/>
    <n v="4995"/>
    <d v="2003-12-25T00:00:00"/>
    <d v="1899-12-30T17:35:06"/>
    <d v="1899-12-30T21:47:49"/>
    <x v="11"/>
    <x v="6"/>
    <x v="5"/>
    <n v="85750"/>
    <n v="85750"/>
    <n v="85750"/>
    <m/>
    <d v="1899-12-30T04:12:43"/>
    <n v="85750"/>
  </r>
  <r>
    <n v="13"/>
    <n v="1536"/>
    <d v="2003-12-16T00:00:00"/>
    <d v="1899-12-30T10:20:18"/>
    <d v="1899-12-30T14:54:10"/>
    <x v="12"/>
    <x v="3"/>
    <x v="0"/>
    <n v="75950"/>
    <n v="75950"/>
    <n v="75950"/>
    <m/>
    <d v="1899-12-30T04:33:53"/>
    <n v="75950"/>
  </r>
  <r>
    <n v="14"/>
    <n v="5631"/>
    <d v="2003-10-08T00:00:00"/>
    <d v="1899-12-30T19:24:14"/>
    <d v="1899-12-30T00:01:26"/>
    <x v="13"/>
    <x v="2"/>
    <x v="3"/>
    <n v="92250"/>
    <n v="92250"/>
    <n v="121000"/>
    <m/>
    <d v="1899-12-30T04:37:11"/>
    <n v="85698.913043478271"/>
  </r>
  <r>
    <n v="15"/>
    <n v="3450"/>
    <d v="2003-10-23T00:00:00"/>
    <d v="1899-12-30T06:23:47"/>
    <d v="1899-12-30T11:09:12"/>
    <x v="14"/>
    <x v="5"/>
    <x v="4"/>
    <n v="82500"/>
    <n v="82500"/>
    <n v="95000"/>
    <m/>
    <d v="1899-12-30T04:45:24"/>
    <n v="82500"/>
  </r>
  <r>
    <n v="16"/>
    <n v="2688"/>
    <d v="2003-11-16T00:00:00"/>
    <d v="1899-12-30T23:41:34"/>
    <d v="1899-12-30T05:10:56"/>
    <x v="15"/>
    <x v="6"/>
    <x v="1"/>
    <n v="72800"/>
    <n v="72800"/>
    <n v="72800"/>
    <m/>
    <d v="1899-12-30T05:29:22"/>
    <n v="72800"/>
  </r>
  <r>
    <n v="17"/>
    <n v="5974"/>
    <d v="2003-12-19T00:00:00"/>
    <d v="1899-12-30T00:30:42"/>
    <d v="1899-12-30T05:39:01"/>
    <x v="16"/>
    <x v="6"/>
    <x v="3"/>
    <n v="87725"/>
    <n v="87725"/>
    <n v="107725"/>
    <m/>
    <d v="1899-12-30T05:08:20"/>
    <n v="87725"/>
  </r>
  <r>
    <n v="18"/>
    <n v="1802"/>
    <d v="2003-11-16T00:00:00"/>
    <d v="1899-12-30T12:43:40"/>
    <d v="1899-12-30T17:44:16"/>
    <x v="17"/>
    <x v="7"/>
    <x v="5"/>
    <n v="83650"/>
    <n v="83650"/>
    <n v="83650"/>
    <m/>
    <d v="1899-12-30T05:00:37"/>
    <n v="83650"/>
  </r>
  <r>
    <n v="19"/>
    <n v="1536"/>
    <d v="2003-11-14T00:00:00"/>
    <d v="1899-12-30T11:29:54"/>
    <d v="1899-12-30T16:15:15"/>
    <x v="18"/>
    <x v="3"/>
    <x v="0"/>
    <n v="100000"/>
    <n v="100000"/>
    <n v="128750"/>
    <m/>
    <d v="1899-12-30T04:45:21"/>
    <n v="100000"/>
  </r>
  <r>
    <n v="20"/>
    <n v="4575"/>
    <d v="2003-11-11T00:00:00"/>
    <d v="1899-12-30T19:19:42"/>
    <d v="1899-12-30T00:42:52"/>
    <x v="2"/>
    <x v="0"/>
    <x v="1"/>
    <n v="88000"/>
    <n v="88000"/>
    <n v="116750"/>
    <m/>
    <d v="1899-12-30T05:23:10"/>
    <n v="88000"/>
  </r>
  <r>
    <n v="21"/>
    <n v="5974"/>
    <d v="2003-10-21T00:00:00"/>
    <d v="1899-12-30T20:37:13"/>
    <d v="1899-12-30T01:40:35"/>
    <x v="19"/>
    <x v="6"/>
    <x v="3"/>
    <n v="93775"/>
    <n v="93775"/>
    <n v="113775"/>
    <m/>
    <d v="1899-12-30T05:03:23"/>
    <n v="93775"/>
  </r>
  <r>
    <n v="22"/>
    <n v="5475"/>
    <d v="2003-12-31T00:00:00"/>
    <d v="1899-12-30T04:00:16"/>
    <d v="1899-12-30T09:08:20"/>
    <x v="20"/>
    <x v="0"/>
    <x v="0"/>
    <n v="87900"/>
    <n v="87900"/>
    <n v="100400"/>
    <m/>
    <d v="1899-12-30T05:08:04"/>
    <n v="81657.826086956527"/>
  </r>
  <r>
    <n v="23"/>
    <n v="4575"/>
    <d v="2003-10-24T00:00:00"/>
    <d v="1899-12-30T11:53:30"/>
    <d v="1899-12-30T16:59:11"/>
    <x v="21"/>
    <x v="0"/>
    <x v="1"/>
    <n v="82600"/>
    <n v="82600"/>
    <n v="82600"/>
    <m/>
    <d v="1899-12-30T05:05:41"/>
    <n v="82600"/>
  </r>
  <r>
    <n v="24"/>
    <n v="1730"/>
    <d v="2003-11-18T00:00:00"/>
    <d v="1899-12-30T23:51:58"/>
    <d v="1899-12-30T04:07:29"/>
    <x v="22"/>
    <x v="8"/>
    <x v="6"/>
    <n v="79800"/>
    <n v="79800"/>
    <n v="79800"/>
    <m/>
    <d v="1899-12-30T04:15:30"/>
    <n v="79800"/>
  </r>
  <r>
    <n v="25"/>
    <n v="4574"/>
    <d v="2003-12-01T00:00:00"/>
    <d v="1899-12-30T02:32:35"/>
    <d v="1899-12-30T06:59:38"/>
    <x v="23"/>
    <x v="0"/>
    <x v="5"/>
    <n v="88550"/>
    <n v="88550"/>
    <n v="108550"/>
    <m/>
    <d v="1899-12-30T04:27:03"/>
    <n v="88550"/>
  </r>
  <r>
    <n v="26"/>
    <n v="4995"/>
    <d v="2003-12-12T00:00:00"/>
    <d v="1899-12-30T20:22:48"/>
    <d v="1899-12-30T00:35:06"/>
    <x v="24"/>
    <x v="6"/>
    <x v="5"/>
    <n v="92500"/>
    <n v="92500"/>
    <n v="121250"/>
    <m/>
    <d v="1899-12-30T04:12:18"/>
    <n v="92500"/>
  </r>
  <r>
    <n v="27"/>
    <n v="3440"/>
    <d v="2003-10-04T00:00:00"/>
    <d v="1899-12-30T05:28:00"/>
    <d v="1899-12-30T10:07:13"/>
    <x v="25"/>
    <x v="4"/>
    <x v="3"/>
    <n v="79100"/>
    <n v="79100"/>
    <n v="79100"/>
    <m/>
    <d v="1899-12-30T04:39:14"/>
    <n v="79100"/>
  </r>
  <r>
    <n v="28"/>
    <n v="2246"/>
    <d v="2003-10-07T00:00:00"/>
    <d v="1899-12-30T01:18:04"/>
    <d v="1899-12-30T05:24:58"/>
    <x v="26"/>
    <x v="2"/>
    <x v="2"/>
    <n v="82775"/>
    <n v="82775"/>
    <n v="102775"/>
    <m/>
    <d v="1899-12-30T04:06:54"/>
    <n v="82775"/>
  </r>
  <r>
    <n v="29"/>
    <n v="1536"/>
    <d v="2003-10-22T00:00:00"/>
    <d v="1899-12-30T22:26:51"/>
    <d v="1899-12-30T03:17:55"/>
    <x v="27"/>
    <x v="3"/>
    <x v="0"/>
    <n v="74900"/>
    <n v="74900"/>
    <n v="74900"/>
    <m/>
    <d v="1899-12-30T04:51:05"/>
    <n v="69581.014492753631"/>
  </r>
  <r>
    <n v="30"/>
    <n v="1536"/>
    <d v="2003-12-02T00:00:00"/>
    <d v="1899-12-30T00:38:55"/>
    <d v="1899-12-30T04:59:00"/>
    <x v="28"/>
    <x v="3"/>
    <x v="0"/>
    <n v="85800"/>
    <n v="85800"/>
    <n v="98300"/>
    <m/>
    <d v="1899-12-30T04:20:05"/>
    <n v="85800"/>
  </r>
  <r>
    <n v="31"/>
    <n v="4574"/>
    <d v="2003-11-19T00:00:00"/>
    <d v="1899-12-30T11:28:39"/>
    <d v="1899-12-30T16:10:55"/>
    <x v="29"/>
    <x v="0"/>
    <x v="5"/>
    <n v="96500"/>
    <n v="96500"/>
    <n v="125250"/>
    <m/>
    <d v="1899-12-30T04:42:16"/>
    <n v="89647.10144927536"/>
  </r>
  <r>
    <n v="32"/>
    <n v="3800"/>
    <d v="2003-10-11T00:00:00"/>
    <d v="1899-12-30T00:01:31"/>
    <d v="1899-12-30T04:53:47"/>
    <x v="30"/>
    <x v="9"/>
    <x v="7"/>
    <n v="74200"/>
    <n v="74200"/>
    <n v="74200"/>
    <m/>
    <d v="1899-12-30T04:52:17"/>
    <n v="74200"/>
  </r>
  <r>
    <n v="33"/>
    <n v="1802"/>
    <d v="2003-11-22T00:00:00"/>
    <d v="1899-12-30T21:50:48"/>
    <d v="1899-12-30T02:58:35"/>
    <x v="31"/>
    <x v="7"/>
    <x v="5"/>
    <n v="98250"/>
    <n v="98250"/>
    <n v="127000"/>
    <m/>
    <d v="1899-12-30T05:07:47"/>
    <n v="98250"/>
  </r>
  <r>
    <n v="34"/>
    <n v="3800"/>
    <d v="2003-10-17T00:00:00"/>
    <d v="1899-12-30T22:13:16"/>
    <d v="1899-12-30T03:01:45"/>
    <x v="32"/>
    <x v="9"/>
    <x v="7"/>
    <n v="92400"/>
    <n v="92400"/>
    <n v="112400"/>
    <m/>
    <d v="1899-12-30T04:48:28"/>
    <n v="92400"/>
  </r>
  <r>
    <n v="35"/>
    <n v="1536"/>
    <d v="2003-10-19T00:00:00"/>
    <d v="1899-12-30T12:23:01"/>
    <d v="1899-12-30T16:45:35"/>
    <x v="33"/>
    <x v="3"/>
    <x v="0"/>
    <n v="79500"/>
    <n v="79500"/>
    <n v="92000"/>
    <m/>
    <d v="1899-12-30T04:22:33"/>
    <n v="79500"/>
  </r>
  <r>
    <n v="36"/>
    <n v="4344"/>
    <d v="2003-11-25T00:00:00"/>
    <d v="1899-12-30T17:25:19"/>
    <d v="1899-12-30T22:22:37"/>
    <x v="34"/>
    <x v="6"/>
    <x v="2"/>
    <n v="98500"/>
    <n v="98500"/>
    <n v="127250"/>
    <m/>
    <d v="1899-12-30T04:57:17"/>
    <n v="98500"/>
  </r>
  <r>
    <n v="37"/>
    <n v="5974"/>
    <d v="2003-12-12T00:00:00"/>
    <d v="1899-12-30T23:41:52"/>
    <d v="1899-12-30T04:08:21"/>
    <x v="35"/>
    <x v="6"/>
    <x v="3"/>
    <n v="76650"/>
    <n v="76650"/>
    <n v="76650"/>
    <m/>
    <d v="1899-12-30T04:26:30"/>
    <n v="76650"/>
  </r>
  <r>
    <n v="38"/>
    <n v="4126"/>
    <d v="2003-11-07T00:00:00"/>
    <d v="1899-12-30T03:25:29"/>
    <d v="1899-12-30T07:37:13"/>
    <x v="36"/>
    <x v="10"/>
    <x v="8"/>
    <n v="99250"/>
    <n v="99250"/>
    <n v="128000"/>
    <m/>
    <d v="1899-12-30T04:11:44"/>
    <n v="99250"/>
  </r>
  <r>
    <n v="39"/>
    <n v="5497"/>
    <d v="2003-10-07T00:00:00"/>
    <d v="1899-12-30T23:54:06"/>
    <d v="1899-12-30T04:38:22"/>
    <x v="37"/>
    <x v="0"/>
    <x v="9"/>
    <n v="86800"/>
    <n v="86800"/>
    <n v="86800"/>
    <m/>
    <d v="1899-12-30T04:44:17"/>
    <n v="86800"/>
  </r>
  <r>
    <n v="40"/>
    <n v="5974"/>
    <d v="2003-11-25T00:00:00"/>
    <d v="1899-12-30T15:40:26"/>
    <d v="1899-12-30T21:07:09"/>
    <x v="29"/>
    <x v="6"/>
    <x v="3"/>
    <n v="96500"/>
    <n v="96500"/>
    <n v="125250"/>
    <m/>
    <d v="1899-12-30T05:26:44"/>
    <n v="96500"/>
  </r>
  <r>
    <n v="41"/>
    <n v="2246"/>
    <d v="2003-11-28T00:00:00"/>
    <d v="1899-12-30T06:37:44"/>
    <d v="1899-12-30T11:24:51"/>
    <x v="38"/>
    <x v="2"/>
    <x v="2"/>
    <n v="85400"/>
    <n v="85400"/>
    <n v="85400"/>
    <m/>
    <d v="1899-12-30T04:47:07"/>
    <n v="85400"/>
  </r>
  <r>
    <n v="42"/>
    <n v="3450"/>
    <d v="2003-10-26T00:00:00"/>
    <d v="1899-12-30T06:44:28"/>
    <d v="1899-12-30T11:59:30"/>
    <x v="39"/>
    <x v="5"/>
    <x v="4"/>
    <n v="90000"/>
    <n v="82500"/>
    <n v="102500"/>
    <m/>
    <d v="1899-12-30T05:15:02"/>
    <n v="90000"/>
  </r>
  <r>
    <n v="43"/>
    <n v="5497"/>
    <d v="2003-11-20T00:00:00"/>
    <d v="1899-12-30T01:58:36"/>
    <d v="1899-12-30T06:40:19"/>
    <x v="33"/>
    <x v="0"/>
    <x v="9"/>
    <n v="79500"/>
    <n v="79500"/>
    <n v="92000"/>
    <m/>
    <d v="1899-12-30T04:41:43"/>
    <n v="79500"/>
  </r>
  <r>
    <n v="44"/>
    <n v="1802"/>
    <d v="2003-11-13T00:00:00"/>
    <d v="1899-12-30T01:10:33"/>
    <d v="1899-12-30T06:23:11"/>
    <x v="18"/>
    <x v="7"/>
    <x v="5"/>
    <n v="100000"/>
    <n v="100000"/>
    <n v="128750"/>
    <m/>
    <d v="1899-12-30T05:12:38"/>
    <n v="100000"/>
  </r>
  <r>
    <n v="45"/>
    <n v="4575"/>
    <d v="2003-12-31T00:00:00"/>
    <d v="1899-12-30T14:50:29"/>
    <d v="1899-12-30T19:04:59"/>
    <x v="40"/>
    <x v="0"/>
    <x v="1"/>
    <n v="86700"/>
    <n v="86700"/>
    <n v="99200"/>
    <m/>
    <d v="1899-12-30T04:14:30"/>
    <n v="80543.043478260879"/>
  </r>
  <r>
    <n v="46"/>
    <n v="1285"/>
    <d v="2003-10-28T00:00:00"/>
    <d v="1899-12-30T20:05:26"/>
    <d v="1899-12-30T01:32:15"/>
    <x v="41"/>
    <x v="1"/>
    <x v="1"/>
    <n v="76500"/>
    <n v="76500"/>
    <n v="89000"/>
    <m/>
    <d v="1899-12-30T05:26:49"/>
    <n v="76500"/>
  </r>
  <r>
    <n v="47"/>
    <n v="3022"/>
    <d v="2003-12-08T00:00:00"/>
    <d v="1899-12-30T16:50:41"/>
    <d v="1899-12-30T21:23:20"/>
    <x v="42"/>
    <x v="11"/>
    <x v="10"/>
    <n v="84000"/>
    <n v="84000"/>
    <n v="96500"/>
    <m/>
    <d v="1899-12-30T04:32:39"/>
    <n v="84000"/>
  </r>
  <r>
    <n v="48"/>
    <n v="3800"/>
    <d v="2003-12-12T00:00:00"/>
    <d v="1899-12-30T23:16:35"/>
    <d v="1899-12-30T03:20:20"/>
    <x v="43"/>
    <x v="9"/>
    <x v="7"/>
    <n v="92950"/>
    <n v="92950"/>
    <n v="112950"/>
    <m/>
    <d v="1899-12-30T04:03:45"/>
    <n v="92950"/>
  </r>
  <r>
    <n v="49"/>
    <n v="2982"/>
    <d v="2003-11-14T00:00:00"/>
    <d v="1899-12-30T13:08:01"/>
    <d v="1899-12-30T18:13:29"/>
    <x v="44"/>
    <x v="0"/>
    <x v="2"/>
    <n v="86100"/>
    <n v="86100"/>
    <n v="98600"/>
    <m/>
    <d v="1899-12-30T05:05:28"/>
    <n v="86100"/>
  </r>
  <r>
    <n v="50"/>
    <n v="3440"/>
    <d v="2003-11-22T00:00:00"/>
    <d v="1899-12-30T13:15:25"/>
    <d v="1899-12-30T18:41:37"/>
    <x v="45"/>
    <x v="4"/>
    <x v="3"/>
    <n v="88750"/>
    <n v="88750"/>
    <n v="117500"/>
    <m/>
    <d v="1899-12-30T05:26:13"/>
    <n v="88750"/>
  </r>
  <r>
    <n v="51"/>
    <n v="4148"/>
    <d v="2003-10-28T00:00:00"/>
    <d v="1899-12-30T04:30:11"/>
    <d v="1899-12-30T09:44:23"/>
    <x v="46"/>
    <x v="2"/>
    <x v="1"/>
    <n v="85050"/>
    <n v="85050"/>
    <n v="85050"/>
    <m/>
    <d v="1899-12-30T05:14:13"/>
    <n v="85050"/>
  </r>
  <r>
    <n v="52"/>
    <n v="1285"/>
    <d v="2003-11-20T00:00:00"/>
    <d v="1899-12-30T05:57:04"/>
    <d v="1899-12-30T10:28:40"/>
    <x v="47"/>
    <x v="1"/>
    <x v="1"/>
    <n v="76800"/>
    <n v="76800"/>
    <n v="89300"/>
    <m/>
    <d v="1899-12-30T04:31:36"/>
    <n v="76800"/>
  </r>
  <r>
    <n v="53"/>
    <n v="4575"/>
    <d v="2003-11-27T00:00:00"/>
    <d v="1899-12-30T06:39:57"/>
    <d v="1899-12-30T12:02:27"/>
    <x v="48"/>
    <x v="0"/>
    <x v="1"/>
    <n v="84350"/>
    <n v="84350"/>
    <n v="84350"/>
    <m/>
    <d v="1899-12-30T05:22:30"/>
    <n v="84350"/>
  </r>
  <r>
    <n v="54"/>
    <n v="1802"/>
    <d v="2003-11-03T00:00:00"/>
    <d v="1899-12-30T17:46:39"/>
    <d v="1899-12-30T22:30:36"/>
    <x v="49"/>
    <x v="7"/>
    <x v="5"/>
    <n v="81600"/>
    <n v="81600"/>
    <n v="94100"/>
    <m/>
    <d v="1899-12-30T04:43:57"/>
    <n v="81600"/>
  </r>
  <r>
    <n v="55"/>
    <n v="4126"/>
    <d v="2003-10-03T00:00:00"/>
    <d v="1899-12-30T19:21:57"/>
    <d v="1899-12-30T00:01:31"/>
    <x v="13"/>
    <x v="10"/>
    <x v="8"/>
    <n v="92250"/>
    <n v="92250"/>
    <n v="121000"/>
    <m/>
    <d v="1899-12-30T04:39:34"/>
    <n v="92250"/>
  </r>
  <r>
    <n v="56"/>
    <n v="5497"/>
    <d v="2003-11-16T00:00:00"/>
    <d v="1899-12-30T16:17:05"/>
    <d v="1899-12-30T21:07:02"/>
    <x v="50"/>
    <x v="0"/>
    <x v="9"/>
    <n v="86400"/>
    <n v="86400"/>
    <n v="98900"/>
    <m/>
    <d v="1899-12-30T04:49:56"/>
    <n v="86400"/>
  </r>
  <r>
    <n v="57"/>
    <n v="5862"/>
    <d v="2003-11-13T00:00:00"/>
    <d v="1899-12-30T10:42:23"/>
    <d v="1899-12-30T16:04:00"/>
    <x v="14"/>
    <x v="0"/>
    <x v="10"/>
    <n v="82500"/>
    <n v="82500"/>
    <n v="95000"/>
    <m/>
    <d v="1899-12-30T05:21:37"/>
    <n v="82500"/>
  </r>
  <r>
    <n v="58"/>
    <n v="1285"/>
    <d v="2003-12-05T00:00:00"/>
    <d v="1899-12-30T12:47:38"/>
    <d v="1899-12-30T17:23:57"/>
    <x v="17"/>
    <x v="1"/>
    <x v="1"/>
    <n v="83650"/>
    <n v="83650"/>
    <n v="83650"/>
    <m/>
    <d v="1899-12-30T04:36:19"/>
    <n v="83650"/>
  </r>
  <r>
    <n v="59"/>
    <n v="5475"/>
    <d v="2003-11-09T00:00:00"/>
    <d v="1899-12-30T10:00:05"/>
    <d v="1899-12-30T14:08:34"/>
    <x v="51"/>
    <x v="0"/>
    <x v="0"/>
    <n v="72100"/>
    <n v="72100"/>
    <n v="72100"/>
    <m/>
    <d v="1899-12-30T04:08:29"/>
    <n v="72100"/>
  </r>
  <r>
    <n v="60"/>
    <n v="3022"/>
    <d v="2003-11-03T00:00:00"/>
    <d v="1899-12-30T06:58:21"/>
    <d v="1899-12-30T12:07:44"/>
    <x v="25"/>
    <x v="11"/>
    <x v="10"/>
    <n v="79100"/>
    <n v="79100"/>
    <n v="79100"/>
    <m/>
    <d v="1899-12-30T05:09:24"/>
    <n v="79100"/>
  </r>
  <r>
    <n v="61"/>
    <n v="4126"/>
    <d v="2003-12-04T00:00:00"/>
    <d v="1899-12-30T11:09:10"/>
    <d v="1899-12-30T15:24:59"/>
    <x v="13"/>
    <x v="10"/>
    <x v="8"/>
    <n v="92250"/>
    <n v="92250"/>
    <n v="121000"/>
    <m/>
    <d v="1899-12-30T04:15:49"/>
    <n v="92250"/>
  </r>
  <r>
    <n v="62"/>
    <n v="3800"/>
    <d v="2003-12-02T00:00:00"/>
    <d v="1899-12-30T13:12:03"/>
    <d v="1899-12-30T17:56:01"/>
    <x v="52"/>
    <x v="9"/>
    <x v="7"/>
    <n v="84150"/>
    <n v="84150"/>
    <n v="104150"/>
    <m/>
    <d v="1899-12-30T04:43:58"/>
    <n v="84150"/>
  </r>
  <r>
    <n v="63"/>
    <n v="4126"/>
    <d v="2003-12-03T00:00:00"/>
    <d v="1899-12-30T04:57:24"/>
    <d v="1899-12-30T09:44:18"/>
    <x v="53"/>
    <x v="10"/>
    <x v="8"/>
    <n v="98000"/>
    <n v="98000"/>
    <n v="126750"/>
    <m/>
    <d v="1899-12-30T04:46:54"/>
    <n v="91040.579710144928"/>
  </r>
  <r>
    <n v="64"/>
    <n v="4991"/>
    <d v="2003-11-25T00:00:00"/>
    <d v="1899-12-30T20:49:12"/>
    <d v="1899-12-30T01:34:11"/>
    <x v="54"/>
    <x v="2"/>
    <x v="3"/>
    <n v="82200"/>
    <n v="82200"/>
    <n v="94700"/>
    <m/>
    <d v="1899-12-30T04:44:59"/>
    <n v="82200"/>
  </r>
  <r>
    <n v="65"/>
    <n v="2246"/>
    <d v="2003-10-20T00:00:00"/>
    <d v="1899-12-30T10:34:55"/>
    <d v="1899-12-30T15:57:26"/>
    <x v="55"/>
    <x v="2"/>
    <x v="2"/>
    <n v="80150"/>
    <n v="80150"/>
    <n v="80150"/>
    <m/>
    <d v="1899-12-30T05:22:30"/>
    <n v="80150"/>
  </r>
  <r>
    <n v="66"/>
    <n v="4148"/>
    <d v="2003-11-02T00:00:00"/>
    <d v="1899-12-30T15:01:29"/>
    <d v="1899-12-30T19:30:11"/>
    <x v="47"/>
    <x v="2"/>
    <x v="1"/>
    <n v="76800"/>
    <n v="76800"/>
    <n v="89300"/>
    <m/>
    <d v="1899-12-30T04:28:42"/>
    <n v="76800"/>
  </r>
  <r>
    <n v="67"/>
    <n v="4574"/>
    <d v="2003-11-03T00:00:00"/>
    <d v="1899-12-30T02:53:13"/>
    <d v="1899-12-30T07:37:07"/>
    <x v="56"/>
    <x v="0"/>
    <x v="5"/>
    <n v="76300"/>
    <n v="76300"/>
    <n v="76300"/>
    <m/>
    <d v="1899-12-30T04:43:54"/>
    <n v="76300"/>
  </r>
  <r>
    <n v="68"/>
    <n v="4126"/>
    <d v="2003-10-15T00:00:00"/>
    <d v="1899-12-30T21:10:17"/>
    <d v="1899-12-30T02:40:11"/>
    <x v="57"/>
    <x v="10"/>
    <x v="8"/>
    <n v="87150"/>
    <n v="87150"/>
    <n v="87150"/>
    <m/>
    <d v="1899-12-30T05:29:53"/>
    <n v="80961.086956521744"/>
  </r>
  <r>
    <n v="69"/>
    <n v="1536"/>
    <d v="2003-10-15T00:00:00"/>
    <d v="1899-12-30T06:27:15"/>
    <d v="1899-12-30T11:28:58"/>
    <x v="58"/>
    <x v="3"/>
    <x v="0"/>
    <n v="82250"/>
    <n v="82250"/>
    <n v="82250"/>
    <m/>
    <d v="1899-12-30T05:01:44"/>
    <n v="76409.057971014496"/>
  </r>
  <r>
    <n v="70"/>
    <n v="4574"/>
    <d v="2003-10-31T00:00:00"/>
    <d v="1899-12-30T07:25:25"/>
    <d v="1899-12-30T11:39:25"/>
    <x v="59"/>
    <x v="0"/>
    <x v="5"/>
    <n v="89000"/>
    <n v="89000"/>
    <n v="117750"/>
    <m/>
    <d v="1899-12-30T04:14:00"/>
    <n v="89000"/>
  </r>
  <r>
    <n v="71"/>
    <n v="1730"/>
    <d v="2003-10-07T00:00:00"/>
    <d v="1899-12-30T15:09:51"/>
    <d v="1899-12-30T19:13:39"/>
    <x v="60"/>
    <x v="8"/>
    <x v="6"/>
    <n v="86350"/>
    <n v="86350"/>
    <n v="106350"/>
    <m/>
    <d v="1899-12-30T04:03:49"/>
    <n v="86350"/>
  </r>
  <r>
    <n v="72"/>
    <n v="5974"/>
    <d v="2003-12-13T00:00:00"/>
    <d v="1899-12-30T22:41:23"/>
    <d v="1899-12-30T03:59:06"/>
    <x v="42"/>
    <x v="6"/>
    <x v="3"/>
    <n v="84000"/>
    <n v="84000"/>
    <n v="96500"/>
    <m/>
    <d v="1899-12-30T05:17:43"/>
    <n v="84000"/>
  </r>
  <r>
    <n v="73"/>
    <n v="3800"/>
    <d v="2003-10-17T00:00:00"/>
    <d v="1899-12-30T01:09:48"/>
    <d v="1899-12-30T06:39:14"/>
    <x v="61"/>
    <x v="9"/>
    <x v="7"/>
    <n v="77350"/>
    <n v="77350"/>
    <n v="77350"/>
    <m/>
    <d v="1899-12-30T05:29:26"/>
    <n v="77350"/>
  </r>
  <r>
    <n v="74"/>
    <n v="2982"/>
    <d v="2003-12-18T00:00:00"/>
    <d v="1899-12-30T21:11:57"/>
    <d v="1899-12-30T02:34:51"/>
    <x v="62"/>
    <x v="0"/>
    <x v="2"/>
    <n v="85500"/>
    <n v="85500"/>
    <n v="98000"/>
    <m/>
    <d v="1899-12-30T05:22:54"/>
    <n v="79428.260869565216"/>
  </r>
  <r>
    <n v="75"/>
    <n v="3930"/>
    <d v="2003-11-04T00:00:00"/>
    <d v="1899-12-30T20:30:27"/>
    <d v="1899-12-30T00:37:57"/>
    <x v="63"/>
    <x v="12"/>
    <x v="11"/>
    <n v="81550"/>
    <n v="81550"/>
    <n v="81550"/>
    <m/>
    <d v="1899-12-30T04:07:31"/>
    <n v="81550"/>
  </r>
  <r>
    <n v="76"/>
    <n v="3249"/>
    <d v="2003-10-30T00:00:00"/>
    <d v="1899-12-30T18:17:33"/>
    <d v="1899-12-30T23:45:35"/>
    <x v="64"/>
    <x v="13"/>
    <x v="2"/>
    <n v="97500"/>
    <n v="97500"/>
    <n v="126250"/>
    <m/>
    <d v="1899-12-30T05:28:02"/>
    <n v="97500"/>
  </r>
  <r>
    <n v="77"/>
    <n v="2982"/>
    <d v="2003-12-07T00:00:00"/>
    <d v="1899-12-30T07:38:25"/>
    <d v="1899-12-30T12:17:45"/>
    <x v="65"/>
    <x v="0"/>
    <x v="2"/>
    <n v="83050"/>
    <n v="83050"/>
    <n v="103050"/>
    <m/>
    <d v="1899-12-30T04:39:20"/>
    <n v="77152.246376811599"/>
  </r>
  <r>
    <n v="78"/>
    <n v="3440"/>
    <d v="2003-11-26T00:00:00"/>
    <d v="1899-12-30T15:06:12"/>
    <d v="1899-12-30T19:50:35"/>
    <x v="66"/>
    <x v="4"/>
    <x v="3"/>
    <n v="81200"/>
    <n v="81200"/>
    <n v="81200"/>
    <m/>
    <d v="1899-12-30T04:44:23"/>
    <n v="75433.623188405807"/>
  </r>
  <r>
    <n v="79"/>
    <n v="4991"/>
    <d v="2003-12-05T00:00:00"/>
    <d v="1899-12-30T05:27:38"/>
    <d v="1899-12-30T10:14:15"/>
    <x v="48"/>
    <x v="2"/>
    <x v="3"/>
    <n v="84350"/>
    <n v="84350"/>
    <n v="84350"/>
    <m/>
    <d v="1899-12-30T04:46:37"/>
    <n v="84350"/>
  </r>
  <r>
    <n v="80"/>
    <n v="2688"/>
    <d v="2003-10-22T00:00:00"/>
    <d v="1899-12-30T22:52:00"/>
    <d v="1899-12-30T02:53:26"/>
    <x v="67"/>
    <x v="6"/>
    <x v="1"/>
    <n v="71050"/>
    <n v="71050"/>
    <n v="71050"/>
    <m/>
    <d v="1899-12-30T04:01:26"/>
    <n v="66004.420289855072"/>
  </r>
  <r>
    <n v="81"/>
    <n v="4344"/>
    <d v="2003-11-04T00:00:00"/>
    <d v="1899-12-30T06:15:28"/>
    <d v="1899-12-30T10:30:58"/>
    <x v="2"/>
    <x v="6"/>
    <x v="2"/>
    <n v="88000"/>
    <n v="88000"/>
    <n v="116750"/>
    <m/>
    <d v="1899-12-30T04:15:30"/>
    <n v="88000"/>
  </r>
  <r>
    <n v="82"/>
    <n v="4126"/>
    <d v="2003-10-23T00:00:00"/>
    <d v="1899-12-30T02:35:33"/>
    <d v="1899-12-30T07:09:16"/>
    <x v="17"/>
    <x v="10"/>
    <x v="8"/>
    <n v="83650"/>
    <n v="83650"/>
    <n v="83650"/>
    <m/>
    <d v="1899-12-30T04:33:43"/>
    <n v="83650"/>
  </r>
  <r>
    <n v="83"/>
    <n v="2982"/>
    <d v="2003-12-23T00:00:00"/>
    <d v="1899-12-30T17:25:41"/>
    <d v="1899-12-30T22:28:09"/>
    <x v="30"/>
    <x v="0"/>
    <x v="2"/>
    <n v="74200"/>
    <n v="74200"/>
    <n v="74200"/>
    <m/>
    <d v="1899-12-30T05:02:28"/>
    <n v="68930.724637681167"/>
  </r>
  <r>
    <n v="84"/>
    <n v="1802"/>
    <d v="2003-11-22T00:00:00"/>
    <d v="1899-12-30T12:23:20"/>
    <d v="1899-12-30T16:25:18"/>
    <x v="68"/>
    <x v="7"/>
    <x v="5"/>
    <n v="79800"/>
    <n v="79800"/>
    <n v="92300"/>
    <m/>
    <d v="1899-12-30T04:01:58"/>
    <n v="79800"/>
  </r>
  <r>
    <n v="85"/>
    <n v="3800"/>
    <d v="2003-10-17T00:00:00"/>
    <d v="1899-12-30T00:48:01"/>
    <d v="1899-12-30T05:56:47"/>
    <x v="10"/>
    <x v="9"/>
    <x v="7"/>
    <n v="93000"/>
    <n v="93000"/>
    <n v="121750"/>
    <m/>
    <d v="1899-12-30T05:08:46"/>
    <n v="93000"/>
  </r>
  <r>
    <n v="86"/>
    <n v="4995"/>
    <d v="2003-12-07T00:00:00"/>
    <d v="1899-12-30T19:52:03"/>
    <d v="1899-12-30T00:08:27"/>
    <x v="69"/>
    <x v="6"/>
    <x v="5"/>
    <n v="91500"/>
    <n v="91500"/>
    <n v="120250"/>
    <m/>
    <d v="1899-12-30T04:16:25"/>
    <n v="91500"/>
  </r>
  <r>
    <n v="87"/>
    <n v="5631"/>
    <d v="2003-11-29T00:00:00"/>
    <d v="1899-12-30T20:08:13"/>
    <d v="1899-12-30T00:41:33"/>
    <x v="37"/>
    <x v="2"/>
    <x v="3"/>
    <n v="86800"/>
    <n v="86800"/>
    <n v="86800"/>
    <m/>
    <d v="1899-12-30T04:33:19"/>
    <n v="86800"/>
  </r>
  <r>
    <n v="88"/>
    <n v="4991"/>
    <d v="2003-11-14T00:00:00"/>
    <d v="1899-12-30T07:50:39"/>
    <d v="1899-12-30T13:19:15"/>
    <x v="18"/>
    <x v="2"/>
    <x v="3"/>
    <n v="100000"/>
    <n v="100000"/>
    <n v="128750"/>
    <m/>
    <d v="1899-12-30T05:28:35"/>
    <n v="100000"/>
  </r>
  <r>
    <n v="89"/>
    <n v="1285"/>
    <d v="2003-12-30T00:00:00"/>
    <d v="1899-12-30T11:02:43"/>
    <d v="1899-12-30T16:25:34"/>
    <x v="64"/>
    <x v="1"/>
    <x v="1"/>
    <n v="97500"/>
    <n v="97500"/>
    <n v="126250"/>
    <m/>
    <d v="1899-12-30T05:22:51"/>
    <n v="97500"/>
  </r>
  <r>
    <n v="90"/>
    <n v="4148"/>
    <d v="2003-10-02T00:00:00"/>
    <d v="1899-12-30T06:52:20"/>
    <d v="1899-12-30T11:15:59"/>
    <x v="70"/>
    <x v="2"/>
    <x v="1"/>
    <n v="95250"/>
    <n v="95250"/>
    <n v="124000"/>
    <m/>
    <d v="1899-12-30T04:23:40"/>
    <n v="95250"/>
  </r>
  <r>
    <n v="91"/>
    <n v="5974"/>
    <d v="2003-10-16T00:00:00"/>
    <d v="1899-12-30T05:39:53"/>
    <d v="1899-12-30T10:16:27"/>
    <x v="71"/>
    <x v="6"/>
    <x v="3"/>
    <n v="90750"/>
    <n v="90750"/>
    <n v="110750"/>
    <m/>
    <d v="1899-12-30T04:36:33"/>
    <n v="90750"/>
  </r>
  <r>
    <n v="92"/>
    <n v="3249"/>
    <d v="2003-10-16T00:00:00"/>
    <d v="1899-12-30T12:31:36"/>
    <d v="1899-12-30T17:23:29"/>
    <x v="56"/>
    <x v="13"/>
    <x v="2"/>
    <n v="76300"/>
    <n v="76300"/>
    <n v="76300"/>
    <m/>
    <d v="1899-12-30T04:51:53"/>
    <n v="76300"/>
  </r>
  <r>
    <n v="93"/>
    <n v="1730"/>
    <d v="2003-11-22T00:00:00"/>
    <d v="1899-12-30T14:21:55"/>
    <d v="1899-12-30T19:45:12"/>
    <x v="72"/>
    <x v="8"/>
    <x v="6"/>
    <n v="73500"/>
    <n v="73500"/>
    <n v="73500"/>
    <m/>
    <d v="1899-12-30T05:23:17"/>
    <n v="73500"/>
  </r>
  <r>
    <n v="94"/>
    <n v="5631"/>
    <d v="2003-12-13T00:00:00"/>
    <d v="1899-12-30T05:15:11"/>
    <d v="1899-12-30T10:27:12"/>
    <x v="73"/>
    <x v="2"/>
    <x v="3"/>
    <n v="85200"/>
    <n v="85200"/>
    <n v="97700"/>
    <m/>
    <d v="1899-12-30T05:12:02"/>
    <n v="85200"/>
  </r>
  <r>
    <n v="95"/>
    <n v="2688"/>
    <d v="2003-10-10T00:00:00"/>
    <d v="1899-12-30T02:05:09"/>
    <d v="1899-12-30T07:23:16"/>
    <x v="74"/>
    <x v="6"/>
    <x v="1"/>
    <n v="93750"/>
    <n v="93750"/>
    <n v="122500"/>
    <m/>
    <d v="1899-12-30T05:18:07"/>
    <n v="93750"/>
  </r>
  <r>
    <n v="96"/>
    <n v="5475"/>
    <d v="2003-10-19T00:00:00"/>
    <d v="1899-12-30T12:42:31"/>
    <d v="1899-12-30T17:17:17"/>
    <x v="75"/>
    <x v="0"/>
    <x v="0"/>
    <n v="72450"/>
    <n v="72450"/>
    <n v="72450"/>
    <m/>
    <d v="1899-12-30T04:34:47"/>
    <n v="72450"/>
  </r>
  <r>
    <n v="97"/>
    <n v="3800"/>
    <d v="2003-11-21T00:00:00"/>
    <d v="1899-12-30T07:06:32"/>
    <d v="1899-12-30T11:10:01"/>
    <x v="76"/>
    <x v="9"/>
    <x v="7"/>
    <n v="78900"/>
    <n v="78900"/>
    <n v="91400"/>
    <m/>
    <d v="1899-12-30T04:03:28"/>
    <n v="78900"/>
  </r>
  <r>
    <n v="98"/>
    <n v="5631"/>
    <d v="2003-10-09T00:00:00"/>
    <d v="1899-12-30T18:02:59"/>
    <d v="1899-12-30T22:22:17"/>
    <x v="52"/>
    <x v="2"/>
    <x v="3"/>
    <n v="84150"/>
    <n v="84150"/>
    <n v="104150"/>
    <m/>
    <d v="1899-12-30T04:19:18"/>
    <n v="84150"/>
  </r>
  <r>
    <n v="99"/>
    <n v="1285"/>
    <d v="2003-12-08T00:00:00"/>
    <d v="1899-12-30T09:43:20"/>
    <d v="1899-12-30T14:06:37"/>
    <x v="77"/>
    <x v="1"/>
    <x v="1"/>
    <n v="99750"/>
    <n v="99750"/>
    <n v="128500"/>
    <m/>
    <d v="1899-12-30T04:23:17"/>
    <n v="99750"/>
  </r>
  <r>
    <n v="100"/>
    <n v="5974"/>
    <d v="2003-12-29T00:00:00"/>
    <d v="1899-12-30T01:49:31"/>
    <d v="1899-12-30T06:53:27"/>
    <x v="61"/>
    <x v="6"/>
    <x v="3"/>
    <n v="77350"/>
    <n v="77350"/>
    <n v="77350"/>
    <m/>
    <d v="1899-12-30T05:03:56"/>
    <n v="773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8" firstHeaderRow="1" firstDataRow="2" firstDataCol="1" rowPageCount="1" colPageCount="1"/>
  <pivotFields count="14"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numFmtId="20" outline="0" subtotalTop="0" showAll="0" includeNewItemsInFilter="1"/>
    <pivotField compact="0" numFmtId="20" outline="0" subtotalTop="0" showAll="0" includeNewItemsInFilter="1"/>
    <pivotField axis="axisCol" compact="0" outline="0" subtotalTop="0" showAll="0" includeNewItemsInFilter="1">
      <items count="4">
        <item h="1" x="0"/>
        <item x="1"/>
        <item x="2"/>
        <item t="default"/>
      </items>
    </pivotField>
    <pivotField axis="axisPage" compact="0" outline="0" subtotalTop="0" showAll="0" includeNewItemsInFilter="1">
      <items count="15">
        <item x="4"/>
        <item x="0"/>
        <item x="6"/>
        <item x="13"/>
        <item x="5"/>
        <item x="2"/>
        <item x="11"/>
        <item x="9"/>
        <item x="10"/>
        <item x="3"/>
        <item x="8"/>
        <item x="12"/>
        <item x="1"/>
        <item x="7"/>
        <item t="default"/>
      </items>
    </pivotField>
    <pivotField axis="axisRow" compact="0" outline="0" subtotalTop="0" showAll="0" includeNewItemsInFilter="1">
      <items count="13">
        <item x="5"/>
        <item x="7"/>
        <item x="4"/>
        <item x="0"/>
        <item x="10"/>
        <item x="2"/>
        <item x="3"/>
        <item x="11"/>
        <item x="1"/>
        <item x="6"/>
        <item x="9"/>
        <item x="8"/>
        <item t="default"/>
      </items>
    </pivotField>
    <pivotField dataField="1" compact="0" numFmtId="164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compact="0" outline="0" subtotalTop="0" showAll="0" includeNewItemsInFilter="1"/>
    <pivotField compact="0" numFmtId="165" outline="0" subtotalTop="0" showAll="0" includeNewItemsInFilter="1"/>
    <pivotField compact="0" numFmtId="164" outline="0" subtotalTop="0" showAll="0" includeNewItemsInFilter="1"/>
  </pivotFields>
  <rowFields count="1">
    <field x="7"/>
  </rowFields>
  <rowItems count="4">
    <i>
      <x/>
    </i>
    <i>
      <x v="5"/>
    </i>
    <i>
      <x v="8"/>
    </i>
    <i t="grand">
      <x/>
    </i>
  </rowItems>
  <colFields count="1">
    <field x="5"/>
  </colFields>
  <colItems count="2">
    <i>
      <x v="1"/>
    </i>
    <i t="grand">
      <x/>
    </i>
  </colItems>
  <pageFields count="1">
    <pageField fld="6" item="1" hier="-1"/>
  </pageFields>
  <dataFields count="1">
    <dataField name="ממוצע של הכנסות מהטיסה" fld="8" subtotal="average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O101"/>
  <sheetViews>
    <sheetView rightToLeft="1" tabSelected="1" zoomScale="85" zoomScaleNormal="85" workbookViewId="0"/>
  </sheetViews>
  <sheetFormatPr defaultRowHeight="12.75" x14ac:dyDescent="0.2"/>
  <cols>
    <col min="1" max="1" width="5.140625" bestFit="1" customWidth="1"/>
    <col min="2" max="2" width="7.42578125" bestFit="1" customWidth="1"/>
    <col min="3" max="3" width="13.42578125" bestFit="1" customWidth="1"/>
    <col min="4" max="4" width="11.7109375" bestFit="1" customWidth="1"/>
    <col min="5" max="5" width="12.28515625" bestFit="1" customWidth="1"/>
    <col min="6" max="6" width="7.7109375" bestFit="1" customWidth="1"/>
    <col min="7" max="7" width="11.28515625" bestFit="1" customWidth="1"/>
    <col min="9" max="9" width="11" customWidth="1"/>
    <col min="10" max="10" width="11.42578125" customWidth="1"/>
    <col min="11" max="12" width="11.85546875" customWidth="1"/>
    <col min="13" max="13" width="9.7109375" bestFit="1" customWidth="1"/>
    <col min="15" max="15" width="11.28515625" bestFit="1" customWidth="1"/>
  </cols>
  <sheetData>
    <row r="1" spans="1:15" ht="47.25" x14ac:dyDescent="0.2">
      <c r="A1" s="1" t="s">
        <v>0</v>
      </c>
      <c r="B1" s="39" t="s">
        <v>22</v>
      </c>
      <c r="C1" s="2" t="s">
        <v>36</v>
      </c>
      <c r="D1" s="2" t="s">
        <v>2</v>
      </c>
      <c r="E1" s="3" t="s">
        <v>3</v>
      </c>
      <c r="F1" s="3" t="s">
        <v>4</v>
      </c>
      <c r="G1" s="8" t="s">
        <v>1</v>
      </c>
      <c r="H1" s="8" t="s">
        <v>21</v>
      </c>
      <c r="I1" s="8" t="s">
        <v>19</v>
      </c>
      <c r="J1" s="8" t="s">
        <v>39</v>
      </c>
      <c r="K1" s="8" t="s">
        <v>40</v>
      </c>
      <c r="L1" s="8" t="s">
        <v>20</v>
      </c>
      <c r="M1" s="11" t="s">
        <v>38</v>
      </c>
      <c r="N1" s="11"/>
    </row>
    <row r="2" spans="1:15" ht="15" x14ac:dyDescent="0.2">
      <c r="A2" s="4">
        <v>1</v>
      </c>
      <c r="B2">
        <v>5475</v>
      </c>
      <c r="C2" s="5">
        <v>37917</v>
      </c>
      <c r="D2" s="6">
        <v>9.8415961414483277E-2</v>
      </c>
      <c r="E2" s="6">
        <v>0.32753251302205777</v>
      </c>
      <c r="F2" s="7">
        <v>279</v>
      </c>
      <c r="G2" t="str">
        <f t="shared" ref="G2:G33" si="0">VLOOKUP(B2,Table1,2,0)</f>
        <v>אלעל</v>
      </c>
      <c r="H2" t="str">
        <f t="shared" ref="H2:H33" si="1">VLOOKUP(B2,Table1,3,0)</f>
        <v>בריסל</v>
      </c>
      <c r="I2" s="13">
        <f t="shared" ref="I2:I33" si="2">IF(F2&lt;=madd1,price1,IF(F2&lt;=madd2,price2,IF(F2&lt;=madd3,price3,price4)))*F2</f>
        <v>83700</v>
      </c>
      <c r="J2" s="13">
        <f t="shared" ref="J2:J33" si="3">VLOOKUP(F2,Table2,3,1)*F2</f>
        <v>83700</v>
      </c>
      <c r="K2" s="13">
        <f t="shared" ref="K2:K33" si="4">IF(F2&lt;=madd1,F2*price1,IF(F2&lt;=madd2,mitz1+(F2-madd1)*price2,IF(F2&lt;=madd3,mitz2+(F2-madd2)*price3,mitz3+(F2-madd3)*price4)))</f>
        <v>96200</v>
      </c>
      <c r="L2" s="14">
        <f>IF(E2&gt;D2,E2-D2,1-D2+E2)</f>
        <v>0.22911655160757449</v>
      </c>
      <c r="M2" s="13">
        <f t="shared" ref="M2:M33" si="5">IF(OR(AND(H2=london,MONTH(C2)=december),WEEKDAY(C2)=weekday4),Payment*I2,I2)</f>
        <v>83700</v>
      </c>
      <c r="O2" s="13">
        <f>SUM(M:M)</f>
        <v>8500000</v>
      </c>
    </row>
    <row r="3" spans="1:15" ht="15" x14ac:dyDescent="0.2">
      <c r="A3" s="4">
        <v>2</v>
      </c>
      <c r="B3">
        <v>1285</v>
      </c>
      <c r="C3" s="5">
        <v>37944</v>
      </c>
      <c r="D3" s="6">
        <v>0.33644707448918787</v>
      </c>
      <c r="E3" s="6">
        <v>0.54541094130884094</v>
      </c>
      <c r="F3" s="7">
        <v>298</v>
      </c>
      <c r="G3" t="str">
        <f t="shared" si="0"/>
        <v>פרנס</v>
      </c>
      <c r="H3" t="str">
        <f t="shared" si="1"/>
        <v>פריז</v>
      </c>
      <c r="I3" s="13">
        <f t="shared" si="2"/>
        <v>89400</v>
      </c>
      <c r="J3" s="13">
        <f t="shared" si="3"/>
        <v>89400</v>
      </c>
      <c r="K3" s="13">
        <f t="shared" si="4"/>
        <v>101900</v>
      </c>
      <c r="L3" s="14">
        <f t="shared" ref="L3:L66" si="6">IF(E3&gt;D3,E3-D3,1-D3+E3)</f>
        <v>0.20896386681965307</v>
      </c>
      <c r="M3" s="13">
        <f t="shared" si="5"/>
        <v>83051.304347826095</v>
      </c>
    </row>
    <row r="4" spans="1:15" ht="15" x14ac:dyDescent="0.2">
      <c r="A4" s="4">
        <v>3</v>
      </c>
      <c r="B4">
        <v>2246</v>
      </c>
      <c r="C4" s="5">
        <v>37956</v>
      </c>
      <c r="D4" s="6">
        <v>0.6241702396678992</v>
      </c>
      <c r="E4" s="6">
        <v>0.80341328381160693</v>
      </c>
      <c r="F4" s="7">
        <v>352</v>
      </c>
      <c r="G4" t="str">
        <f t="shared" si="0"/>
        <v>ישראאייר</v>
      </c>
      <c r="H4" t="str">
        <f t="shared" si="1"/>
        <v>לונדון</v>
      </c>
      <c r="I4" s="13">
        <f t="shared" si="2"/>
        <v>88000</v>
      </c>
      <c r="J4" s="13">
        <f t="shared" si="3"/>
        <v>88000</v>
      </c>
      <c r="K4" s="13">
        <f t="shared" si="4"/>
        <v>116750</v>
      </c>
      <c r="L4" s="14">
        <f t="shared" si="6"/>
        <v>0.17924304414370773</v>
      </c>
      <c r="M4" s="13">
        <f t="shared" si="5"/>
        <v>81750.724637681167</v>
      </c>
    </row>
    <row r="5" spans="1:15" ht="15" x14ac:dyDescent="0.2">
      <c r="A5" s="4">
        <v>4</v>
      </c>
      <c r="B5">
        <v>4148</v>
      </c>
      <c r="C5" s="5">
        <v>37896</v>
      </c>
      <c r="D5" s="6">
        <v>0.27340993203872016</v>
      </c>
      <c r="E5" s="6">
        <v>0.47936408936144426</v>
      </c>
      <c r="F5" s="7">
        <v>339</v>
      </c>
      <c r="G5" t="str">
        <f t="shared" si="0"/>
        <v>ישראאייר</v>
      </c>
      <c r="H5" t="str">
        <f t="shared" si="1"/>
        <v>פריז</v>
      </c>
      <c r="I5" s="13">
        <f t="shared" si="2"/>
        <v>93225</v>
      </c>
      <c r="J5" s="13">
        <f t="shared" si="3"/>
        <v>93225</v>
      </c>
      <c r="K5" s="13">
        <f t="shared" si="4"/>
        <v>113225</v>
      </c>
      <c r="L5" s="14">
        <f t="shared" si="6"/>
        <v>0.2059541573227241</v>
      </c>
      <c r="M5" s="13">
        <f t="shared" si="5"/>
        <v>93225</v>
      </c>
    </row>
    <row r="6" spans="1:15" ht="15" x14ac:dyDescent="0.2">
      <c r="A6" s="4">
        <v>5</v>
      </c>
      <c r="B6">
        <v>1536</v>
      </c>
      <c r="C6" s="5">
        <v>37931</v>
      </c>
      <c r="D6" s="6">
        <v>0.69045873023734838</v>
      </c>
      <c r="E6" s="6">
        <v>0.88284131353112505</v>
      </c>
      <c r="F6" s="7">
        <v>387</v>
      </c>
      <c r="G6" t="str">
        <f t="shared" si="0"/>
        <v>סבנה</v>
      </c>
      <c r="H6" t="str">
        <f t="shared" si="1"/>
        <v>בריסל</v>
      </c>
      <c r="I6" s="13">
        <f t="shared" si="2"/>
        <v>96750</v>
      </c>
      <c r="J6" s="13">
        <f t="shared" si="3"/>
        <v>96750</v>
      </c>
      <c r="K6" s="13">
        <f t="shared" si="4"/>
        <v>125500</v>
      </c>
      <c r="L6" s="14">
        <f t="shared" si="6"/>
        <v>0.19238258329377667</v>
      </c>
      <c r="M6" s="13">
        <f t="shared" si="5"/>
        <v>96750</v>
      </c>
    </row>
    <row r="7" spans="1:15" ht="15" x14ac:dyDescent="0.2">
      <c r="A7" s="4">
        <v>6</v>
      </c>
      <c r="B7">
        <v>3440</v>
      </c>
      <c r="C7" s="5">
        <v>37974</v>
      </c>
      <c r="D7" s="6">
        <v>0.10760211755605864</v>
      </c>
      <c r="E7" s="6">
        <v>0.30601864596096129</v>
      </c>
      <c r="F7" s="7">
        <v>269</v>
      </c>
      <c r="G7" t="str">
        <f t="shared" si="0"/>
        <v>איבריה</v>
      </c>
      <c r="H7" t="str">
        <f t="shared" si="1"/>
        <v>מדריד</v>
      </c>
      <c r="I7" s="13">
        <f t="shared" si="2"/>
        <v>80700</v>
      </c>
      <c r="J7" s="13">
        <f t="shared" si="3"/>
        <v>80700</v>
      </c>
      <c r="K7" s="13">
        <f t="shared" si="4"/>
        <v>93200</v>
      </c>
      <c r="L7" s="14">
        <f t="shared" si="6"/>
        <v>0.19841652840490265</v>
      </c>
      <c r="M7" s="13">
        <f t="shared" si="5"/>
        <v>80700</v>
      </c>
    </row>
    <row r="8" spans="1:15" ht="15" x14ac:dyDescent="0.2">
      <c r="A8" s="4">
        <v>7</v>
      </c>
      <c r="B8">
        <v>2982</v>
      </c>
      <c r="C8" s="5">
        <v>37951</v>
      </c>
      <c r="D8" s="6">
        <v>0.25760109944623366</v>
      </c>
      <c r="E8" s="6">
        <v>0.45296946651192793</v>
      </c>
      <c r="F8" s="7">
        <v>308</v>
      </c>
      <c r="G8" t="str">
        <f t="shared" si="0"/>
        <v>אלעל</v>
      </c>
      <c r="H8" t="str">
        <f t="shared" si="1"/>
        <v>לונדון</v>
      </c>
      <c r="I8" s="13">
        <f t="shared" si="2"/>
        <v>84700</v>
      </c>
      <c r="J8" s="13">
        <f t="shared" si="3"/>
        <v>84700</v>
      </c>
      <c r="K8" s="13">
        <f t="shared" si="4"/>
        <v>104700</v>
      </c>
      <c r="L8" s="14">
        <f t="shared" si="6"/>
        <v>0.19536836706569427</v>
      </c>
      <c r="M8" s="13">
        <f t="shared" si="5"/>
        <v>78685.072463768112</v>
      </c>
    </row>
    <row r="9" spans="1:15" ht="15" x14ac:dyDescent="0.2">
      <c r="A9" s="4">
        <v>8</v>
      </c>
      <c r="B9">
        <v>4991</v>
      </c>
      <c r="C9" s="5">
        <v>37962</v>
      </c>
      <c r="D9" s="6">
        <v>0.28172090160302199</v>
      </c>
      <c r="E9" s="6">
        <v>0.48624792093412894</v>
      </c>
      <c r="F9" s="7">
        <v>348</v>
      </c>
      <c r="G9" t="str">
        <f t="shared" si="0"/>
        <v>ישראאייר</v>
      </c>
      <c r="H9" t="str">
        <f t="shared" si="1"/>
        <v>מדריד</v>
      </c>
      <c r="I9" s="13">
        <f t="shared" si="2"/>
        <v>95700</v>
      </c>
      <c r="J9" s="13">
        <f t="shared" si="3"/>
        <v>95700</v>
      </c>
      <c r="K9" s="13">
        <f t="shared" si="4"/>
        <v>115700</v>
      </c>
      <c r="L9" s="14">
        <f t="shared" si="6"/>
        <v>0.20452701933110695</v>
      </c>
      <c r="M9" s="13">
        <f t="shared" si="5"/>
        <v>95700</v>
      </c>
    </row>
    <row r="10" spans="1:15" ht="15" x14ac:dyDescent="0.2">
      <c r="A10" s="4">
        <v>9</v>
      </c>
      <c r="B10">
        <v>3450</v>
      </c>
      <c r="C10" s="5">
        <v>37896</v>
      </c>
      <c r="D10" s="6">
        <v>0.43570327949445353</v>
      </c>
      <c r="E10" s="6">
        <v>0.61683416437314098</v>
      </c>
      <c r="F10" s="7">
        <v>358</v>
      </c>
      <c r="G10" t="str">
        <f t="shared" si="0"/>
        <v>טארום</v>
      </c>
      <c r="H10" t="str">
        <f t="shared" si="1"/>
        <v>בוקרשט</v>
      </c>
      <c r="I10" s="13">
        <f t="shared" si="2"/>
        <v>89500</v>
      </c>
      <c r="J10" s="13">
        <f t="shared" si="3"/>
        <v>89500</v>
      </c>
      <c r="K10" s="13">
        <f t="shared" si="4"/>
        <v>118250</v>
      </c>
      <c r="L10" s="14">
        <f t="shared" si="6"/>
        <v>0.18113088487868745</v>
      </c>
      <c r="M10" s="13">
        <f t="shared" si="5"/>
        <v>89500</v>
      </c>
    </row>
    <row r="11" spans="1:15" ht="15" x14ac:dyDescent="0.2">
      <c r="A11" s="4">
        <v>10</v>
      </c>
      <c r="B11">
        <v>1285</v>
      </c>
      <c r="C11" s="5">
        <v>37978</v>
      </c>
      <c r="D11" s="6">
        <v>6.0719964096790147E-2</v>
      </c>
      <c r="E11" s="6">
        <v>0.23491013896282539</v>
      </c>
      <c r="F11" s="7">
        <v>333</v>
      </c>
      <c r="G11" t="str">
        <f t="shared" si="0"/>
        <v>פרנס</v>
      </c>
      <c r="H11" t="str">
        <f t="shared" si="1"/>
        <v>פריז</v>
      </c>
      <c r="I11" s="13">
        <f t="shared" si="2"/>
        <v>91575</v>
      </c>
      <c r="J11" s="13">
        <f t="shared" si="3"/>
        <v>91575</v>
      </c>
      <c r="K11" s="13">
        <f t="shared" si="4"/>
        <v>111575</v>
      </c>
      <c r="L11" s="14">
        <f t="shared" si="6"/>
        <v>0.17419017486603525</v>
      </c>
      <c r="M11" s="13">
        <f t="shared" si="5"/>
        <v>91575</v>
      </c>
    </row>
    <row r="12" spans="1:15" ht="15" x14ac:dyDescent="0.2">
      <c r="A12" s="4">
        <v>11</v>
      </c>
      <c r="B12">
        <v>3440</v>
      </c>
      <c r="C12" s="5">
        <v>37975</v>
      </c>
      <c r="D12" s="6">
        <v>0.42531141598264477</v>
      </c>
      <c r="E12" s="6">
        <v>0.64109808943530044</v>
      </c>
      <c r="F12" s="7">
        <v>372</v>
      </c>
      <c r="G12" t="str">
        <f t="shared" si="0"/>
        <v>איבריה</v>
      </c>
      <c r="H12" t="str">
        <f t="shared" si="1"/>
        <v>מדריד</v>
      </c>
      <c r="I12" s="13">
        <f t="shared" si="2"/>
        <v>93000</v>
      </c>
      <c r="J12" s="13">
        <f t="shared" si="3"/>
        <v>93000</v>
      </c>
      <c r="K12" s="13">
        <f t="shared" si="4"/>
        <v>121750</v>
      </c>
      <c r="L12" s="14">
        <f t="shared" si="6"/>
        <v>0.21578667345265568</v>
      </c>
      <c r="M12" s="13">
        <f t="shared" si="5"/>
        <v>93000</v>
      </c>
    </row>
    <row r="13" spans="1:15" ht="15" x14ac:dyDescent="0.2">
      <c r="A13" s="4">
        <v>12</v>
      </c>
      <c r="B13">
        <v>4995</v>
      </c>
      <c r="C13" s="5">
        <v>37980</v>
      </c>
      <c r="D13" s="6">
        <v>0.73271332316810511</v>
      </c>
      <c r="E13" s="6">
        <v>0.90820813509959142</v>
      </c>
      <c r="F13" s="7">
        <v>245</v>
      </c>
      <c r="G13" t="str">
        <f t="shared" si="0"/>
        <v>ארקיע</v>
      </c>
      <c r="H13" t="str">
        <f t="shared" si="1"/>
        <v>אמסטרדם</v>
      </c>
      <c r="I13" s="13">
        <f t="shared" si="2"/>
        <v>85750</v>
      </c>
      <c r="J13" s="13">
        <f t="shared" si="3"/>
        <v>85750</v>
      </c>
      <c r="K13" s="13">
        <f t="shared" si="4"/>
        <v>85750</v>
      </c>
      <c r="L13" s="14">
        <f t="shared" si="6"/>
        <v>0.17549481193148631</v>
      </c>
      <c r="M13" s="13">
        <f t="shared" si="5"/>
        <v>85750</v>
      </c>
    </row>
    <row r="14" spans="1:15" ht="15" x14ac:dyDescent="0.2">
      <c r="A14" s="4">
        <v>13</v>
      </c>
      <c r="B14">
        <v>1536</v>
      </c>
      <c r="C14" s="5">
        <v>37971</v>
      </c>
      <c r="D14" s="6">
        <v>0.43076133269801131</v>
      </c>
      <c r="E14" s="6">
        <v>0.62095282609601155</v>
      </c>
      <c r="F14" s="7">
        <v>217</v>
      </c>
      <c r="G14" t="str">
        <f t="shared" si="0"/>
        <v>סבנה</v>
      </c>
      <c r="H14" t="str">
        <f t="shared" si="1"/>
        <v>בריסל</v>
      </c>
      <c r="I14" s="13">
        <f t="shared" si="2"/>
        <v>75950</v>
      </c>
      <c r="J14" s="13">
        <f t="shared" si="3"/>
        <v>75950</v>
      </c>
      <c r="K14" s="13">
        <f t="shared" si="4"/>
        <v>75950</v>
      </c>
      <c r="L14" s="14">
        <f t="shared" si="6"/>
        <v>0.19019149339800023</v>
      </c>
      <c r="M14" s="13">
        <f t="shared" si="5"/>
        <v>75950</v>
      </c>
    </row>
    <row r="15" spans="1:15" ht="15" x14ac:dyDescent="0.2">
      <c r="A15" s="4">
        <v>14</v>
      </c>
      <c r="B15">
        <v>5631</v>
      </c>
      <c r="C15" s="5">
        <v>37902</v>
      </c>
      <c r="D15" s="6">
        <v>0.80850025483275334</v>
      </c>
      <c r="E15" s="6">
        <v>9.9350516952956291E-4</v>
      </c>
      <c r="F15" s="7">
        <v>369</v>
      </c>
      <c r="G15" t="str">
        <f t="shared" si="0"/>
        <v>ישראאייר</v>
      </c>
      <c r="H15" t="str">
        <f t="shared" si="1"/>
        <v>מדריד</v>
      </c>
      <c r="I15" s="13">
        <f t="shared" si="2"/>
        <v>92250</v>
      </c>
      <c r="J15" s="13">
        <f t="shared" si="3"/>
        <v>92250</v>
      </c>
      <c r="K15" s="13">
        <f t="shared" si="4"/>
        <v>121000</v>
      </c>
      <c r="L15" s="14">
        <f t="shared" si="6"/>
        <v>0.19249325033677622</v>
      </c>
      <c r="M15" s="13">
        <f t="shared" si="5"/>
        <v>85698.913043478271</v>
      </c>
    </row>
    <row r="16" spans="1:15" ht="15" x14ac:dyDescent="0.2">
      <c r="A16" s="4">
        <v>15</v>
      </c>
      <c r="B16">
        <v>3450</v>
      </c>
      <c r="C16" s="5">
        <v>37917</v>
      </c>
      <c r="D16" s="6">
        <v>0.26652194794627815</v>
      </c>
      <c r="E16" s="6">
        <v>0.46472038247233172</v>
      </c>
      <c r="F16" s="7">
        <v>275</v>
      </c>
      <c r="G16" t="str">
        <f t="shared" si="0"/>
        <v>טארום</v>
      </c>
      <c r="H16" t="str">
        <f t="shared" si="1"/>
        <v>בוקרשט</v>
      </c>
      <c r="I16" s="13">
        <f t="shared" si="2"/>
        <v>82500</v>
      </c>
      <c r="J16" s="13">
        <f t="shared" si="3"/>
        <v>82500</v>
      </c>
      <c r="K16" s="13">
        <f t="shared" si="4"/>
        <v>95000</v>
      </c>
      <c r="L16" s="14">
        <f t="shared" si="6"/>
        <v>0.19819843452605357</v>
      </c>
      <c r="M16" s="13">
        <f t="shared" si="5"/>
        <v>82500</v>
      </c>
    </row>
    <row r="17" spans="1:13" ht="15" x14ac:dyDescent="0.2">
      <c r="A17" s="4">
        <v>16</v>
      </c>
      <c r="B17">
        <v>2688</v>
      </c>
      <c r="C17" s="5">
        <v>37941</v>
      </c>
      <c r="D17" s="6">
        <v>0.98720135263038022</v>
      </c>
      <c r="E17" s="6">
        <v>0.21592770000053885</v>
      </c>
      <c r="F17" s="7">
        <v>208</v>
      </c>
      <c r="G17" t="str">
        <f t="shared" si="0"/>
        <v>ארקיע</v>
      </c>
      <c r="H17" t="str">
        <f t="shared" si="1"/>
        <v>פריז</v>
      </c>
      <c r="I17" s="13">
        <f t="shared" si="2"/>
        <v>72800</v>
      </c>
      <c r="J17" s="13">
        <f t="shared" si="3"/>
        <v>72800</v>
      </c>
      <c r="K17" s="13">
        <f t="shared" si="4"/>
        <v>72800</v>
      </c>
      <c r="L17" s="14">
        <f t="shared" si="6"/>
        <v>0.22872634737015862</v>
      </c>
      <c r="M17" s="13">
        <f t="shared" si="5"/>
        <v>72800</v>
      </c>
    </row>
    <row r="18" spans="1:13" ht="15" x14ac:dyDescent="0.2">
      <c r="A18" s="4">
        <v>17</v>
      </c>
      <c r="B18">
        <v>5974</v>
      </c>
      <c r="C18" s="5">
        <v>37974</v>
      </c>
      <c r="D18" s="6">
        <v>2.131402388289505E-2</v>
      </c>
      <c r="E18" s="6">
        <v>0.23543206383540152</v>
      </c>
      <c r="F18" s="7">
        <v>319</v>
      </c>
      <c r="G18" t="str">
        <f t="shared" si="0"/>
        <v>ארקיע</v>
      </c>
      <c r="H18" t="str">
        <f t="shared" si="1"/>
        <v>מדריד</v>
      </c>
      <c r="I18" s="13">
        <f t="shared" si="2"/>
        <v>87725</v>
      </c>
      <c r="J18" s="13">
        <f t="shared" si="3"/>
        <v>87725</v>
      </c>
      <c r="K18" s="13">
        <f t="shared" si="4"/>
        <v>107725</v>
      </c>
      <c r="L18" s="14">
        <f t="shared" si="6"/>
        <v>0.21411803995250647</v>
      </c>
      <c r="M18" s="13">
        <f t="shared" si="5"/>
        <v>87725</v>
      </c>
    </row>
    <row r="19" spans="1:13" ht="15" x14ac:dyDescent="0.2">
      <c r="A19" s="4">
        <v>18</v>
      </c>
      <c r="B19">
        <v>1802</v>
      </c>
      <c r="C19" s="5">
        <v>37941</v>
      </c>
      <c r="D19" s="6">
        <v>0.53031964372519713</v>
      </c>
      <c r="E19" s="6">
        <v>0.73907894204734792</v>
      </c>
      <c r="F19" s="7">
        <v>239</v>
      </c>
      <c r="G19" t="str">
        <f t="shared" si="0"/>
        <v>קלמ</v>
      </c>
      <c r="H19" t="str">
        <f t="shared" si="1"/>
        <v>אמסטרדם</v>
      </c>
      <c r="I19" s="13">
        <f t="shared" si="2"/>
        <v>83650</v>
      </c>
      <c r="J19" s="13">
        <f t="shared" si="3"/>
        <v>83650</v>
      </c>
      <c r="K19" s="13">
        <f t="shared" si="4"/>
        <v>83650</v>
      </c>
      <c r="L19" s="14">
        <f t="shared" si="6"/>
        <v>0.20875929832215079</v>
      </c>
      <c r="M19" s="13">
        <f t="shared" si="5"/>
        <v>83650</v>
      </c>
    </row>
    <row r="20" spans="1:13" ht="15" x14ac:dyDescent="0.2">
      <c r="A20" s="4">
        <v>19</v>
      </c>
      <c r="B20">
        <v>1536</v>
      </c>
      <c r="C20" s="5">
        <v>37939</v>
      </c>
      <c r="D20" s="6">
        <v>0.47909481614999372</v>
      </c>
      <c r="E20" s="6">
        <v>0.67726027383486731</v>
      </c>
      <c r="F20" s="7">
        <v>400</v>
      </c>
      <c r="G20" t="str">
        <f t="shared" si="0"/>
        <v>סבנה</v>
      </c>
      <c r="H20" t="str">
        <f t="shared" si="1"/>
        <v>בריסל</v>
      </c>
      <c r="I20" s="13">
        <f t="shared" si="2"/>
        <v>100000</v>
      </c>
      <c r="J20" s="13">
        <f t="shared" si="3"/>
        <v>100000</v>
      </c>
      <c r="K20" s="13">
        <f t="shared" si="4"/>
        <v>128750</v>
      </c>
      <c r="L20" s="14">
        <f t="shared" si="6"/>
        <v>0.19816545768487359</v>
      </c>
      <c r="M20" s="13">
        <f t="shared" si="5"/>
        <v>100000</v>
      </c>
    </row>
    <row r="21" spans="1:13" ht="15" x14ac:dyDescent="0.2">
      <c r="A21" s="4">
        <v>20</v>
      </c>
      <c r="B21">
        <v>4575</v>
      </c>
      <c r="C21" s="5">
        <v>37936</v>
      </c>
      <c r="D21" s="6">
        <v>0.80535243697134895</v>
      </c>
      <c r="E21" s="6">
        <v>2.9769382688311641E-2</v>
      </c>
      <c r="F21" s="7">
        <v>352</v>
      </c>
      <c r="G21" t="str">
        <f t="shared" si="0"/>
        <v>אלעל</v>
      </c>
      <c r="H21" t="str">
        <f t="shared" si="1"/>
        <v>פריז</v>
      </c>
      <c r="I21" s="13">
        <f t="shared" si="2"/>
        <v>88000</v>
      </c>
      <c r="J21" s="13">
        <f t="shared" si="3"/>
        <v>88000</v>
      </c>
      <c r="K21" s="13">
        <f t="shared" si="4"/>
        <v>116750</v>
      </c>
      <c r="L21" s="14">
        <f t="shared" si="6"/>
        <v>0.22441694571696269</v>
      </c>
      <c r="M21" s="13">
        <f t="shared" si="5"/>
        <v>88000</v>
      </c>
    </row>
    <row r="22" spans="1:13" ht="15" x14ac:dyDescent="0.2">
      <c r="A22" s="4">
        <v>21</v>
      </c>
      <c r="B22">
        <v>5974</v>
      </c>
      <c r="C22" s="5">
        <v>37915</v>
      </c>
      <c r="D22" s="6">
        <v>0.85917584730432761</v>
      </c>
      <c r="E22" s="6">
        <v>6.985506061042801E-2</v>
      </c>
      <c r="F22" s="7">
        <v>341</v>
      </c>
      <c r="G22" t="str">
        <f t="shared" si="0"/>
        <v>ארקיע</v>
      </c>
      <c r="H22" t="str">
        <f t="shared" si="1"/>
        <v>מדריד</v>
      </c>
      <c r="I22" s="13">
        <f t="shared" si="2"/>
        <v>93775</v>
      </c>
      <c r="J22" s="13">
        <f t="shared" si="3"/>
        <v>93775</v>
      </c>
      <c r="K22" s="13">
        <f t="shared" si="4"/>
        <v>113775</v>
      </c>
      <c r="L22" s="14">
        <f t="shared" si="6"/>
        <v>0.2106792133061004</v>
      </c>
      <c r="M22" s="13">
        <f t="shared" si="5"/>
        <v>93775</v>
      </c>
    </row>
    <row r="23" spans="1:13" ht="15" x14ac:dyDescent="0.2">
      <c r="A23" s="4">
        <v>22</v>
      </c>
      <c r="B23">
        <v>5475</v>
      </c>
      <c r="C23" s="5">
        <v>37986</v>
      </c>
      <c r="D23" s="6">
        <v>0.16685573405825149</v>
      </c>
      <c r="E23" s="6">
        <v>0.380788998808956</v>
      </c>
      <c r="F23" s="7">
        <v>293</v>
      </c>
      <c r="G23" t="str">
        <f t="shared" si="0"/>
        <v>אלעל</v>
      </c>
      <c r="H23" t="str">
        <f t="shared" si="1"/>
        <v>בריסל</v>
      </c>
      <c r="I23" s="13">
        <f t="shared" si="2"/>
        <v>87900</v>
      </c>
      <c r="J23" s="13">
        <f t="shared" si="3"/>
        <v>87900</v>
      </c>
      <c r="K23" s="13">
        <f t="shared" si="4"/>
        <v>100400</v>
      </c>
      <c r="L23" s="14">
        <f t="shared" si="6"/>
        <v>0.21393326475070451</v>
      </c>
      <c r="M23" s="13">
        <f t="shared" si="5"/>
        <v>81657.826086956527</v>
      </c>
    </row>
    <row r="24" spans="1:13" ht="15" x14ac:dyDescent="0.2">
      <c r="A24" s="4">
        <v>23</v>
      </c>
      <c r="B24">
        <v>4575</v>
      </c>
      <c r="C24" s="5">
        <v>37918</v>
      </c>
      <c r="D24" s="6">
        <v>0.49548353337643203</v>
      </c>
      <c r="E24" s="6">
        <v>0.7077653556941268</v>
      </c>
      <c r="F24" s="7">
        <v>236</v>
      </c>
      <c r="G24" t="str">
        <f t="shared" si="0"/>
        <v>אלעל</v>
      </c>
      <c r="H24" t="str">
        <f t="shared" si="1"/>
        <v>פריז</v>
      </c>
      <c r="I24" s="13">
        <f t="shared" si="2"/>
        <v>82600</v>
      </c>
      <c r="J24" s="13">
        <f t="shared" si="3"/>
        <v>82600</v>
      </c>
      <c r="K24" s="13">
        <f t="shared" si="4"/>
        <v>82600</v>
      </c>
      <c r="L24" s="14">
        <f t="shared" si="6"/>
        <v>0.21228182231769477</v>
      </c>
      <c r="M24" s="13">
        <f t="shared" si="5"/>
        <v>82600</v>
      </c>
    </row>
    <row r="25" spans="1:13" ht="15" x14ac:dyDescent="0.2">
      <c r="A25" s="4">
        <v>24</v>
      </c>
      <c r="B25">
        <v>1730</v>
      </c>
      <c r="C25" s="5">
        <v>37943</v>
      </c>
      <c r="D25" s="6">
        <v>0.99442537995104896</v>
      </c>
      <c r="E25" s="6">
        <v>0.17185911863517456</v>
      </c>
      <c r="F25" s="7">
        <v>228</v>
      </c>
      <c r="G25" t="str">
        <f t="shared" si="0"/>
        <v>סוויס</v>
      </c>
      <c r="H25" t="str">
        <f t="shared" si="1"/>
        <v>ציריך</v>
      </c>
      <c r="I25" s="13">
        <f t="shared" si="2"/>
        <v>79800</v>
      </c>
      <c r="J25" s="13">
        <f t="shared" si="3"/>
        <v>79800</v>
      </c>
      <c r="K25" s="13">
        <f t="shared" si="4"/>
        <v>79800</v>
      </c>
      <c r="L25" s="14">
        <f t="shared" si="6"/>
        <v>0.1774337386841256</v>
      </c>
      <c r="M25" s="13">
        <f t="shared" si="5"/>
        <v>79800</v>
      </c>
    </row>
    <row r="26" spans="1:13" ht="15" x14ac:dyDescent="0.2">
      <c r="A26" s="4">
        <v>25</v>
      </c>
      <c r="B26">
        <v>4574</v>
      </c>
      <c r="C26" s="5">
        <v>37956</v>
      </c>
      <c r="D26" s="6">
        <v>0.10595553542357217</v>
      </c>
      <c r="E26" s="6">
        <v>0.29141253552840307</v>
      </c>
      <c r="F26" s="7">
        <v>322</v>
      </c>
      <c r="G26" t="str">
        <f t="shared" si="0"/>
        <v>אלעל</v>
      </c>
      <c r="H26" t="str">
        <f t="shared" si="1"/>
        <v>אמסטרדם</v>
      </c>
      <c r="I26" s="13">
        <f t="shared" si="2"/>
        <v>88550</v>
      </c>
      <c r="J26" s="13">
        <f t="shared" si="3"/>
        <v>88550</v>
      </c>
      <c r="K26" s="13">
        <f t="shared" si="4"/>
        <v>108550</v>
      </c>
      <c r="L26" s="14">
        <f t="shared" si="6"/>
        <v>0.1854570001048309</v>
      </c>
      <c r="M26" s="13">
        <f t="shared" si="5"/>
        <v>88550</v>
      </c>
    </row>
    <row r="27" spans="1:13" ht="15" x14ac:dyDescent="0.2">
      <c r="A27" s="4">
        <v>26</v>
      </c>
      <c r="B27">
        <v>4995</v>
      </c>
      <c r="C27" s="5">
        <v>37967</v>
      </c>
      <c r="D27" s="6">
        <v>0.8491621393771609</v>
      </c>
      <c r="E27" s="6">
        <v>2.4369283369762629E-2</v>
      </c>
      <c r="F27" s="7">
        <v>370</v>
      </c>
      <c r="G27" t="str">
        <f t="shared" si="0"/>
        <v>ארקיע</v>
      </c>
      <c r="H27" t="str">
        <f t="shared" si="1"/>
        <v>אמסטרדם</v>
      </c>
      <c r="I27" s="13">
        <f t="shared" si="2"/>
        <v>92500</v>
      </c>
      <c r="J27" s="13">
        <f t="shared" si="3"/>
        <v>92500</v>
      </c>
      <c r="K27" s="13">
        <f t="shared" si="4"/>
        <v>121250</v>
      </c>
      <c r="L27" s="14">
        <f t="shared" si="6"/>
        <v>0.17520714399260173</v>
      </c>
      <c r="M27" s="13">
        <f t="shared" si="5"/>
        <v>92500</v>
      </c>
    </row>
    <row r="28" spans="1:13" ht="15" x14ac:dyDescent="0.2">
      <c r="A28" s="4">
        <v>27</v>
      </c>
      <c r="B28">
        <v>3440</v>
      </c>
      <c r="C28" s="5">
        <v>37898</v>
      </c>
      <c r="D28" s="6">
        <v>0.2277720881209</v>
      </c>
      <c r="E28" s="6">
        <v>0.42168167099768328</v>
      </c>
      <c r="F28" s="7">
        <v>226</v>
      </c>
      <c r="G28" t="str">
        <f t="shared" si="0"/>
        <v>איבריה</v>
      </c>
      <c r="H28" t="str">
        <f t="shared" si="1"/>
        <v>מדריד</v>
      </c>
      <c r="I28" s="13">
        <f t="shared" si="2"/>
        <v>79100</v>
      </c>
      <c r="J28" s="13">
        <f t="shared" si="3"/>
        <v>79100</v>
      </c>
      <c r="K28" s="13">
        <f t="shared" si="4"/>
        <v>79100</v>
      </c>
      <c r="L28" s="14">
        <f t="shared" si="6"/>
        <v>0.19390958287678328</v>
      </c>
      <c r="M28" s="13">
        <f t="shared" si="5"/>
        <v>79100</v>
      </c>
    </row>
    <row r="29" spans="1:13" ht="15" x14ac:dyDescent="0.2">
      <c r="A29" s="4">
        <v>28</v>
      </c>
      <c r="B29">
        <v>2246</v>
      </c>
      <c r="C29" s="5">
        <v>37901</v>
      </c>
      <c r="D29" s="6">
        <v>5.4208592879358086E-2</v>
      </c>
      <c r="E29" s="6">
        <v>0.22567189418275904</v>
      </c>
      <c r="F29" s="7">
        <v>301</v>
      </c>
      <c r="G29" t="str">
        <f t="shared" si="0"/>
        <v>ישראאייר</v>
      </c>
      <c r="H29" t="str">
        <f t="shared" si="1"/>
        <v>לונדון</v>
      </c>
      <c r="I29" s="13">
        <f t="shared" si="2"/>
        <v>82775</v>
      </c>
      <c r="J29" s="13">
        <f t="shared" si="3"/>
        <v>82775</v>
      </c>
      <c r="K29" s="13">
        <f t="shared" si="4"/>
        <v>102775</v>
      </c>
      <c r="L29" s="14">
        <f t="shared" si="6"/>
        <v>0.17146330130340096</v>
      </c>
      <c r="M29" s="13">
        <f t="shared" si="5"/>
        <v>82775</v>
      </c>
    </row>
    <row r="30" spans="1:13" ht="15" x14ac:dyDescent="0.2">
      <c r="A30" s="4">
        <v>29</v>
      </c>
      <c r="B30">
        <v>1536</v>
      </c>
      <c r="C30" s="5">
        <v>37916</v>
      </c>
      <c r="D30" s="6">
        <v>0.93530727788068835</v>
      </c>
      <c r="E30" s="6">
        <v>0.13744522865049569</v>
      </c>
      <c r="F30" s="7">
        <v>214</v>
      </c>
      <c r="G30" t="str">
        <f t="shared" si="0"/>
        <v>סבנה</v>
      </c>
      <c r="H30" t="str">
        <f t="shared" si="1"/>
        <v>בריסל</v>
      </c>
      <c r="I30" s="13">
        <f t="shared" si="2"/>
        <v>74900</v>
      </c>
      <c r="J30" s="13">
        <f t="shared" si="3"/>
        <v>74900</v>
      </c>
      <c r="K30" s="13">
        <f t="shared" si="4"/>
        <v>74900</v>
      </c>
      <c r="L30" s="14">
        <f t="shared" si="6"/>
        <v>0.20213795076980734</v>
      </c>
      <c r="M30" s="13">
        <f t="shared" si="5"/>
        <v>69581.014492753631</v>
      </c>
    </row>
    <row r="31" spans="1:13" ht="15" x14ac:dyDescent="0.2">
      <c r="A31" s="4">
        <v>30</v>
      </c>
      <c r="B31">
        <v>1536</v>
      </c>
      <c r="C31" s="5">
        <v>37957</v>
      </c>
      <c r="D31" s="6">
        <v>2.702583110116219E-2</v>
      </c>
      <c r="E31" s="6">
        <v>0.20764389593582125</v>
      </c>
      <c r="F31" s="7">
        <v>286</v>
      </c>
      <c r="G31" t="str">
        <f t="shared" si="0"/>
        <v>סבנה</v>
      </c>
      <c r="H31" t="str">
        <f t="shared" si="1"/>
        <v>בריסל</v>
      </c>
      <c r="I31" s="13">
        <f t="shared" si="2"/>
        <v>85800</v>
      </c>
      <c r="J31" s="13">
        <f t="shared" si="3"/>
        <v>85800</v>
      </c>
      <c r="K31" s="13">
        <f t="shared" si="4"/>
        <v>98300</v>
      </c>
      <c r="L31" s="14">
        <f t="shared" si="6"/>
        <v>0.18061806483465906</v>
      </c>
      <c r="M31" s="13">
        <f t="shared" si="5"/>
        <v>85800</v>
      </c>
    </row>
    <row r="32" spans="1:13" ht="15" x14ac:dyDescent="0.2">
      <c r="A32" s="4">
        <v>31</v>
      </c>
      <c r="B32">
        <v>4574</v>
      </c>
      <c r="C32" s="5">
        <v>37944</v>
      </c>
      <c r="D32" s="6">
        <v>0.4782295256540039</v>
      </c>
      <c r="E32" s="6">
        <v>0.67424522579029478</v>
      </c>
      <c r="F32" s="7">
        <v>386</v>
      </c>
      <c r="G32" t="str">
        <f t="shared" si="0"/>
        <v>אלעל</v>
      </c>
      <c r="H32" t="str">
        <f t="shared" si="1"/>
        <v>אמסטרדם</v>
      </c>
      <c r="I32" s="13">
        <f t="shared" si="2"/>
        <v>96500</v>
      </c>
      <c r="J32" s="13">
        <f t="shared" si="3"/>
        <v>96500</v>
      </c>
      <c r="K32" s="13">
        <f t="shared" si="4"/>
        <v>125250</v>
      </c>
      <c r="L32" s="14">
        <f t="shared" si="6"/>
        <v>0.19601570013629088</v>
      </c>
      <c r="M32" s="13">
        <f t="shared" si="5"/>
        <v>89647.10144927536</v>
      </c>
    </row>
    <row r="33" spans="1:13" ht="15" x14ac:dyDescent="0.2">
      <c r="A33" s="4">
        <v>32</v>
      </c>
      <c r="B33">
        <v>3800</v>
      </c>
      <c r="C33" s="5">
        <v>37905</v>
      </c>
      <c r="D33" s="6">
        <v>1.0502828765792671E-3</v>
      </c>
      <c r="E33" s="6">
        <v>0.20402116338146606</v>
      </c>
      <c r="F33" s="7">
        <v>212</v>
      </c>
      <c r="G33" t="str">
        <f t="shared" si="0"/>
        <v>מרום</v>
      </c>
      <c r="H33" t="str">
        <f t="shared" si="1"/>
        <v>בודפשט</v>
      </c>
      <c r="I33" s="13">
        <f t="shared" si="2"/>
        <v>74200</v>
      </c>
      <c r="J33" s="13">
        <f t="shared" si="3"/>
        <v>74200</v>
      </c>
      <c r="K33" s="13">
        <f t="shared" si="4"/>
        <v>74200</v>
      </c>
      <c r="L33" s="14">
        <f t="shared" si="6"/>
        <v>0.20297088050488679</v>
      </c>
      <c r="M33" s="13">
        <f t="shared" si="5"/>
        <v>74200</v>
      </c>
    </row>
    <row r="34" spans="1:13" ht="15" x14ac:dyDescent="0.2">
      <c r="A34" s="4">
        <v>33</v>
      </c>
      <c r="B34">
        <v>1802</v>
      </c>
      <c r="C34" s="5">
        <v>37947</v>
      </c>
      <c r="D34" s="6">
        <v>0.91027268255898175</v>
      </c>
      <c r="E34" s="6">
        <v>0.12401140501389007</v>
      </c>
      <c r="F34" s="7">
        <v>393</v>
      </c>
      <c r="G34" t="str">
        <f t="shared" ref="G34:G65" si="7">VLOOKUP(B34,Table1,2,0)</f>
        <v>קלמ</v>
      </c>
      <c r="H34" t="str">
        <f t="shared" ref="H34:H65" si="8">VLOOKUP(B34,Table1,3,0)</f>
        <v>אמסטרדם</v>
      </c>
      <c r="I34" s="13">
        <f t="shared" ref="I34:I65" si="9">IF(F34&lt;=madd1,price1,IF(F34&lt;=madd2,price2,IF(F34&lt;=madd3,price3,price4)))*F34</f>
        <v>98250</v>
      </c>
      <c r="J34" s="13">
        <f t="shared" ref="J34:J65" si="10">VLOOKUP(F34,Table2,3,1)*F34</f>
        <v>98250</v>
      </c>
      <c r="K34" s="13">
        <f t="shared" ref="K34:K65" si="11">IF(F34&lt;=madd1,F34*price1,IF(F34&lt;=madd2,mitz1+(F34-madd1)*price2,IF(F34&lt;=madd3,mitz2+(F34-madd2)*price3,mitz3+(F34-madd3)*price4)))</f>
        <v>127000</v>
      </c>
      <c r="L34" s="14">
        <f t="shared" si="6"/>
        <v>0.21373872245490833</v>
      </c>
      <c r="M34" s="13">
        <f t="shared" ref="M34:M65" si="12">IF(OR(AND(H34=london,MONTH(C34)=december),WEEKDAY(C34)=weekday4),Payment*I34,I34)</f>
        <v>98250</v>
      </c>
    </row>
    <row r="35" spans="1:13" ht="15" x14ac:dyDescent="0.2">
      <c r="A35" s="4">
        <v>34</v>
      </c>
      <c r="B35">
        <v>3800</v>
      </c>
      <c r="C35" s="5">
        <v>37911</v>
      </c>
      <c r="D35" s="6">
        <v>0.92588534113836829</v>
      </c>
      <c r="E35" s="6">
        <v>0.12621268811406705</v>
      </c>
      <c r="F35" s="7">
        <v>336</v>
      </c>
      <c r="G35" t="str">
        <f t="shared" si="7"/>
        <v>מרום</v>
      </c>
      <c r="H35" t="str">
        <f t="shared" si="8"/>
        <v>בודפשט</v>
      </c>
      <c r="I35" s="13">
        <f t="shared" si="9"/>
        <v>92400</v>
      </c>
      <c r="J35" s="13">
        <f t="shared" si="10"/>
        <v>92400</v>
      </c>
      <c r="K35" s="13">
        <f t="shared" si="11"/>
        <v>112400</v>
      </c>
      <c r="L35" s="14">
        <f t="shared" si="6"/>
        <v>0.20032734697569876</v>
      </c>
      <c r="M35" s="13">
        <f t="shared" si="12"/>
        <v>92400</v>
      </c>
    </row>
    <row r="36" spans="1:13" ht="15" x14ac:dyDescent="0.2">
      <c r="A36" s="4">
        <v>35</v>
      </c>
      <c r="B36">
        <v>1536</v>
      </c>
      <c r="C36" s="5">
        <v>37913</v>
      </c>
      <c r="D36" s="6">
        <v>0.51598804007521082</v>
      </c>
      <c r="E36" s="6">
        <v>0.69831957405240441</v>
      </c>
      <c r="F36" s="7">
        <v>265</v>
      </c>
      <c r="G36" t="str">
        <f t="shared" si="7"/>
        <v>סבנה</v>
      </c>
      <c r="H36" t="str">
        <f t="shared" si="8"/>
        <v>בריסל</v>
      </c>
      <c r="I36" s="13">
        <f t="shared" si="9"/>
        <v>79500</v>
      </c>
      <c r="J36" s="13">
        <f t="shared" si="10"/>
        <v>79500</v>
      </c>
      <c r="K36" s="13">
        <f t="shared" si="11"/>
        <v>92000</v>
      </c>
      <c r="L36" s="14">
        <f t="shared" si="6"/>
        <v>0.18233153397719359</v>
      </c>
      <c r="M36" s="13">
        <f t="shared" si="12"/>
        <v>79500</v>
      </c>
    </row>
    <row r="37" spans="1:13" ht="15" x14ac:dyDescent="0.2">
      <c r="A37" s="4">
        <v>36</v>
      </c>
      <c r="B37">
        <v>4344</v>
      </c>
      <c r="C37" s="5">
        <v>37950</v>
      </c>
      <c r="D37" s="6">
        <v>0.72591670696505273</v>
      </c>
      <c r="E37" s="6">
        <v>0.93236913933147192</v>
      </c>
      <c r="F37" s="7">
        <v>394</v>
      </c>
      <c r="G37" t="str">
        <f t="shared" si="7"/>
        <v>ארקיע</v>
      </c>
      <c r="H37" t="str">
        <f t="shared" si="8"/>
        <v>לונדון</v>
      </c>
      <c r="I37" s="13">
        <f t="shared" si="9"/>
        <v>98500</v>
      </c>
      <c r="J37" s="13">
        <f t="shared" si="10"/>
        <v>98500</v>
      </c>
      <c r="K37" s="13">
        <f t="shared" si="11"/>
        <v>127250</v>
      </c>
      <c r="L37" s="14">
        <f t="shared" si="6"/>
        <v>0.20645243236641919</v>
      </c>
      <c r="M37" s="13">
        <f t="shared" si="12"/>
        <v>98500</v>
      </c>
    </row>
    <row r="38" spans="1:13" ht="15" x14ac:dyDescent="0.2">
      <c r="A38" s="4">
        <v>37</v>
      </c>
      <c r="B38">
        <v>5974</v>
      </c>
      <c r="C38" s="5">
        <v>37967</v>
      </c>
      <c r="D38" s="6">
        <v>0.98740599631860793</v>
      </c>
      <c r="E38" s="6">
        <v>0.17247030178056333</v>
      </c>
      <c r="F38" s="7">
        <v>219</v>
      </c>
      <c r="G38" t="str">
        <f t="shared" si="7"/>
        <v>ארקיע</v>
      </c>
      <c r="H38" t="str">
        <f t="shared" si="8"/>
        <v>מדריד</v>
      </c>
      <c r="I38" s="13">
        <f t="shared" si="9"/>
        <v>76650</v>
      </c>
      <c r="J38" s="13">
        <f t="shared" si="10"/>
        <v>76650</v>
      </c>
      <c r="K38" s="13">
        <f t="shared" si="11"/>
        <v>76650</v>
      </c>
      <c r="L38" s="14">
        <f t="shared" si="6"/>
        <v>0.1850643054619554</v>
      </c>
      <c r="M38" s="13">
        <f t="shared" si="12"/>
        <v>76650</v>
      </c>
    </row>
    <row r="39" spans="1:13" ht="15" x14ac:dyDescent="0.2">
      <c r="A39" s="4">
        <v>38</v>
      </c>
      <c r="B39">
        <v>4126</v>
      </c>
      <c r="C39" s="5">
        <v>37932</v>
      </c>
      <c r="D39" s="6">
        <v>0.14269673647049985</v>
      </c>
      <c r="E39" s="6">
        <v>0.31751420607560576</v>
      </c>
      <c r="F39" s="7">
        <v>397</v>
      </c>
      <c r="G39" t="str">
        <f t="shared" si="7"/>
        <v>סאס</v>
      </c>
      <c r="H39" t="str">
        <f t="shared" si="8"/>
        <v>שטוקהולם</v>
      </c>
      <c r="I39" s="13">
        <f t="shared" si="9"/>
        <v>99250</v>
      </c>
      <c r="J39" s="13">
        <f t="shared" si="10"/>
        <v>99250</v>
      </c>
      <c r="K39" s="13">
        <f t="shared" si="11"/>
        <v>128000</v>
      </c>
      <c r="L39" s="14">
        <f t="shared" si="6"/>
        <v>0.17481746960510591</v>
      </c>
      <c r="M39" s="13">
        <f t="shared" si="12"/>
        <v>99250</v>
      </c>
    </row>
    <row r="40" spans="1:13" ht="15" x14ac:dyDescent="0.2">
      <c r="A40" s="4">
        <v>39</v>
      </c>
      <c r="B40">
        <v>5497</v>
      </c>
      <c r="C40" s="5">
        <v>37901</v>
      </c>
      <c r="D40" s="6">
        <v>0.99589753459085517</v>
      </c>
      <c r="E40" s="6">
        <v>0.19331108133293218</v>
      </c>
      <c r="F40" s="7">
        <v>248</v>
      </c>
      <c r="G40" t="str">
        <f t="shared" si="7"/>
        <v>אלעל</v>
      </c>
      <c r="H40" t="str">
        <f t="shared" si="8"/>
        <v>רומא</v>
      </c>
      <c r="I40" s="13">
        <f t="shared" si="9"/>
        <v>86800</v>
      </c>
      <c r="J40" s="13">
        <f t="shared" si="10"/>
        <v>86800</v>
      </c>
      <c r="K40" s="13">
        <f t="shared" si="11"/>
        <v>86800</v>
      </c>
      <c r="L40" s="14">
        <f t="shared" si="6"/>
        <v>0.19741354674207701</v>
      </c>
      <c r="M40" s="13">
        <f t="shared" si="12"/>
        <v>86800</v>
      </c>
    </row>
    <row r="41" spans="1:13" ht="15" x14ac:dyDescent="0.2">
      <c r="A41" s="4">
        <v>40</v>
      </c>
      <c r="B41">
        <v>5974</v>
      </c>
      <c r="C41" s="5">
        <v>37950</v>
      </c>
      <c r="D41" s="6">
        <v>0.65307452965004575</v>
      </c>
      <c r="E41" s="6">
        <v>0.87996969186248652</v>
      </c>
      <c r="F41" s="7">
        <v>386</v>
      </c>
      <c r="G41" t="str">
        <f t="shared" si="7"/>
        <v>ארקיע</v>
      </c>
      <c r="H41" t="str">
        <f t="shared" si="8"/>
        <v>מדריד</v>
      </c>
      <c r="I41" s="13">
        <f t="shared" si="9"/>
        <v>96500</v>
      </c>
      <c r="J41" s="13">
        <f t="shared" si="10"/>
        <v>96500</v>
      </c>
      <c r="K41" s="13">
        <f t="shared" si="11"/>
        <v>125250</v>
      </c>
      <c r="L41" s="14">
        <f t="shared" si="6"/>
        <v>0.22689516221244077</v>
      </c>
      <c r="M41" s="13">
        <f t="shared" si="12"/>
        <v>96500</v>
      </c>
    </row>
    <row r="42" spans="1:13" ht="15" x14ac:dyDescent="0.2">
      <c r="A42" s="4">
        <v>41</v>
      </c>
      <c r="B42">
        <v>2246</v>
      </c>
      <c r="C42" s="5">
        <v>37953</v>
      </c>
      <c r="D42" s="6">
        <v>0.27620308075889444</v>
      </c>
      <c r="E42" s="6">
        <v>0.47558707226008012</v>
      </c>
      <c r="F42" s="7">
        <v>244</v>
      </c>
      <c r="G42" t="str">
        <f t="shared" si="7"/>
        <v>ישראאייר</v>
      </c>
      <c r="H42" t="str">
        <f t="shared" si="8"/>
        <v>לונדון</v>
      </c>
      <c r="I42" s="13">
        <f t="shared" si="9"/>
        <v>85400</v>
      </c>
      <c r="J42" s="13">
        <f t="shared" si="10"/>
        <v>85400</v>
      </c>
      <c r="K42" s="13">
        <f t="shared" si="11"/>
        <v>85400</v>
      </c>
      <c r="L42" s="14">
        <f t="shared" si="6"/>
        <v>0.19938399150118569</v>
      </c>
      <c r="M42" s="13">
        <f t="shared" si="12"/>
        <v>85400</v>
      </c>
    </row>
    <row r="43" spans="1:13" ht="15" x14ac:dyDescent="0.2">
      <c r="A43" s="4">
        <v>42</v>
      </c>
      <c r="B43">
        <v>3450</v>
      </c>
      <c r="C43" s="5">
        <v>37920</v>
      </c>
      <c r="D43" s="6">
        <v>0.28088219698654715</v>
      </c>
      <c r="E43" s="6">
        <v>0.49965577128930838</v>
      </c>
      <c r="F43" s="7">
        <v>300</v>
      </c>
      <c r="G43" t="str">
        <f t="shared" si="7"/>
        <v>טארום</v>
      </c>
      <c r="H43" t="str">
        <f t="shared" si="8"/>
        <v>בוקרשט</v>
      </c>
      <c r="I43" s="13">
        <f t="shared" si="9"/>
        <v>90000</v>
      </c>
      <c r="J43" s="13">
        <f t="shared" si="10"/>
        <v>82500</v>
      </c>
      <c r="K43" s="13">
        <f t="shared" si="11"/>
        <v>102500</v>
      </c>
      <c r="L43" s="14">
        <f t="shared" si="6"/>
        <v>0.21877357430276123</v>
      </c>
      <c r="M43" s="13">
        <f t="shared" si="12"/>
        <v>90000</v>
      </c>
    </row>
    <row r="44" spans="1:13" ht="15" x14ac:dyDescent="0.2">
      <c r="A44" s="4">
        <v>43</v>
      </c>
      <c r="B44">
        <v>5497</v>
      </c>
      <c r="C44" s="5">
        <v>37945</v>
      </c>
      <c r="D44" s="6">
        <v>8.2365305361304486E-2</v>
      </c>
      <c r="E44" s="6">
        <v>0.27799947578462686</v>
      </c>
      <c r="F44" s="7">
        <v>265</v>
      </c>
      <c r="G44" t="str">
        <f t="shared" si="7"/>
        <v>אלעל</v>
      </c>
      <c r="H44" t="str">
        <f t="shared" si="8"/>
        <v>רומא</v>
      </c>
      <c r="I44" s="13">
        <f t="shared" si="9"/>
        <v>79500</v>
      </c>
      <c r="J44" s="13">
        <f t="shared" si="10"/>
        <v>79500</v>
      </c>
      <c r="K44" s="13">
        <f t="shared" si="11"/>
        <v>92000</v>
      </c>
      <c r="L44" s="14">
        <f t="shared" si="6"/>
        <v>0.19563417042332237</v>
      </c>
      <c r="M44" s="13">
        <f t="shared" si="12"/>
        <v>79500</v>
      </c>
    </row>
    <row r="45" spans="1:13" ht="15" x14ac:dyDescent="0.2">
      <c r="A45" s="4">
        <v>44</v>
      </c>
      <c r="B45">
        <v>1802</v>
      </c>
      <c r="C45" s="5">
        <v>37938</v>
      </c>
      <c r="D45" s="6">
        <v>4.8997305854748596E-2</v>
      </c>
      <c r="E45" s="6">
        <v>0.26610058199943726</v>
      </c>
      <c r="F45" s="7">
        <v>400</v>
      </c>
      <c r="G45" t="str">
        <f t="shared" si="7"/>
        <v>קלמ</v>
      </c>
      <c r="H45" t="str">
        <f t="shared" si="8"/>
        <v>אמסטרדם</v>
      </c>
      <c r="I45" s="13">
        <f t="shared" si="9"/>
        <v>100000</v>
      </c>
      <c r="J45" s="13">
        <f t="shared" si="10"/>
        <v>100000</v>
      </c>
      <c r="K45" s="13">
        <f t="shared" si="11"/>
        <v>128750</v>
      </c>
      <c r="L45" s="14">
        <f t="shared" si="6"/>
        <v>0.21710327614468866</v>
      </c>
      <c r="M45" s="13">
        <f t="shared" si="12"/>
        <v>100000</v>
      </c>
    </row>
    <row r="46" spans="1:13" ht="15" x14ac:dyDescent="0.2">
      <c r="A46" s="4">
        <v>45</v>
      </c>
      <c r="B46">
        <v>4575</v>
      </c>
      <c r="C46" s="5">
        <v>37986</v>
      </c>
      <c r="D46" s="6">
        <v>0.61839393846783697</v>
      </c>
      <c r="E46" s="6">
        <v>0.79512593565895451</v>
      </c>
      <c r="F46" s="7">
        <v>289</v>
      </c>
      <c r="G46" t="str">
        <f t="shared" si="7"/>
        <v>אלעל</v>
      </c>
      <c r="H46" t="str">
        <f t="shared" si="8"/>
        <v>פריז</v>
      </c>
      <c r="I46" s="13">
        <f t="shared" si="9"/>
        <v>86700</v>
      </c>
      <c r="J46" s="13">
        <f t="shared" si="10"/>
        <v>86700</v>
      </c>
      <c r="K46" s="13">
        <f t="shared" si="11"/>
        <v>99200</v>
      </c>
      <c r="L46" s="14">
        <f t="shared" si="6"/>
        <v>0.17673199719111754</v>
      </c>
      <c r="M46" s="13">
        <f t="shared" si="12"/>
        <v>80543.043478260879</v>
      </c>
    </row>
    <row r="47" spans="1:13" ht="15" x14ac:dyDescent="0.2">
      <c r="A47" s="4">
        <v>46</v>
      </c>
      <c r="B47">
        <v>1285</v>
      </c>
      <c r="C47" s="5">
        <v>37922</v>
      </c>
      <c r="D47" s="6">
        <v>0.83710429010956333</v>
      </c>
      <c r="E47" s="6">
        <v>6.4065800334928591E-2</v>
      </c>
      <c r="F47" s="7">
        <v>255</v>
      </c>
      <c r="G47" t="str">
        <f t="shared" si="7"/>
        <v>פרנס</v>
      </c>
      <c r="H47" t="str">
        <f t="shared" si="8"/>
        <v>פריז</v>
      </c>
      <c r="I47" s="13">
        <f t="shared" si="9"/>
        <v>76500</v>
      </c>
      <c r="J47" s="13">
        <f t="shared" si="10"/>
        <v>76500</v>
      </c>
      <c r="K47" s="13">
        <f t="shared" si="11"/>
        <v>89000</v>
      </c>
      <c r="L47" s="14">
        <f t="shared" si="6"/>
        <v>0.22696151022536526</v>
      </c>
      <c r="M47" s="13">
        <f t="shared" si="12"/>
        <v>76500</v>
      </c>
    </row>
    <row r="48" spans="1:13" ht="15" x14ac:dyDescent="0.2">
      <c r="A48" s="4">
        <v>47</v>
      </c>
      <c r="B48">
        <v>3022</v>
      </c>
      <c r="C48" s="5">
        <v>37963</v>
      </c>
      <c r="D48" s="6">
        <v>0.70186443964389955</v>
      </c>
      <c r="E48" s="6">
        <v>0.89120419536875495</v>
      </c>
      <c r="F48" s="7">
        <v>280</v>
      </c>
      <c r="G48" t="str">
        <f t="shared" si="7"/>
        <v>לוט</v>
      </c>
      <c r="H48" t="str">
        <f t="shared" si="8"/>
        <v>ורשה</v>
      </c>
      <c r="I48" s="13">
        <f t="shared" si="9"/>
        <v>84000</v>
      </c>
      <c r="J48" s="13">
        <f t="shared" si="10"/>
        <v>84000</v>
      </c>
      <c r="K48" s="13">
        <f t="shared" si="11"/>
        <v>96500</v>
      </c>
      <c r="L48" s="14">
        <f t="shared" si="6"/>
        <v>0.1893397557248554</v>
      </c>
      <c r="M48" s="13">
        <f t="shared" si="12"/>
        <v>84000</v>
      </c>
    </row>
    <row r="49" spans="1:13" ht="15" x14ac:dyDescent="0.2">
      <c r="A49" s="4">
        <v>48</v>
      </c>
      <c r="B49">
        <v>3800</v>
      </c>
      <c r="C49" s="5">
        <v>37967</v>
      </c>
      <c r="D49" s="6">
        <v>0.96984924754350876</v>
      </c>
      <c r="E49" s="6">
        <v>0.13912089274362893</v>
      </c>
      <c r="F49" s="7">
        <v>338</v>
      </c>
      <c r="G49" t="str">
        <f t="shared" si="7"/>
        <v>מרום</v>
      </c>
      <c r="H49" t="str">
        <f t="shared" si="8"/>
        <v>בודפשט</v>
      </c>
      <c r="I49" s="13">
        <f t="shared" si="9"/>
        <v>92950</v>
      </c>
      <c r="J49" s="13">
        <f t="shared" si="10"/>
        <v>92950</v>
      </c>
      <c r="K49" s="13">
        <f t="shared" si="11"/>
        <v>112950</v>
      </c>
      <c r="L49" s="14">
        <f t="shared" si="6"/>
        <v>0.16927164520012017</v>
      </c>
      <c r="M49" s="13">
        <f t="shared" si="12"/>
        <v>92950</v>
      </c>
    </row>
    <row r="50" spans="1:13" ht="15" x14ac:dyDescent="0.2">
      <c r="A50" s="4">
        <v>49</v>
      </c>
      <c r="B50">
        <v>2982</v>
      </c>
      <c r="C50" s="5">
        <v>37939</v>
      </c>
      <c r="D50" s="6">
        <v>0.54723383275696114</v>
      </c>
      <c r="E50" s="6">
        <v>0.75936647183146289</v>
      </c>
      <c r="F50" s="7">
        <v>287</v>
      </c>
      <c r="G50" t="str">
        <f t="shared" si="7"/>
        <v>אלעל</v>
      </c>
      <c r="H50" t="str">
        <f t="shared" si="8"/>
        <v>לונדון</v>
      </c>
      <c r="I50" s="13">
        <f t="shared" si="9"/>
        <v>86100</v>
      </c>
      <c r="J50" s="13">
        <f t="shared" si="10"/>
        <v>86100</v>
      </c>
      <c r="K50" s="13">
        <f t="shared" si="11"/>
        <v>98600</v>
      </c>
      <c r="L50" s="14">
        <f t="shared" si="6"/>
        <v>0.21213263907450175</v>
      </c>
      <c r="M50" s="13">
        <f t="shared" si="12"/>
        <v>86100</v>
      </c>
    </row>
    <row r="51" spans="1:13" ht="15" x14ac:dyDescent="0.2">
      <c r="A51" s="4">
        <v>50</v>
      </c>
      <c r="B51">
        <v>3440</v>
      </c>
      <c r="C51" s="5">
        <v>37947</v>
      </c>
      <c r="D51" s="6">
        <v>0.55236727757944326</v>
      </c>
      <c r="E51" s="6">
        <v>0.77890549688147137</v>
      </c>
      <c r="F51" s="7">
        <v>355</v>
      </c>
      <c r="G51" t="str">
        <f t="shared" si="7"/>
        <v>איבריה</v>
      </c>
      <c r="H51" t="str">
        <f t="shared" si="8"/>
        <v>מדריד</v>
      </c>
      <c r="I51" s="13">
        <f t="shared" si="9"/>
        <v>88750</v>
      </c>
      <c r="J51" s="13">
        <f t="shared" si="10"/>
        <v>88750</v>
      </c>
      <c r="K51" s="13">
        <f t="shared" si="11"/>
        <v>117500</v>
      </c>
      <c r="L51" s="14">
        <f t="shared" si="6"/>
        <v>0.22653821930202811</v>
      </c>
      <c r="M51" s="13">
        <f t="shared" si="12"/>
        <v>88750</v>
      </c>
    </row>
    <row r="52" spans="1:13" ht="15" x14ac:dyDescent="0.2">
      <c r="A52" s="4">
        <v>51</v>
      </c>
      <c r="B52">
        <v>4148</v>
      </c>
      <c r="C52" s="5">
        <v>37922</v>
      </c>
      <c r="D52" s="6">
        <v>0.18762191015501006</v>
      </c>
      <c r="E52" s="6">
        <v>0.40582378600735658</v>
      </c>
      <c r="F52" s="7">
        <v>243</v>
      </c>
      <c r="G52" t="str">
        <f t="shared" si="7"/>
        <v>ישראאייר</v>
      </c>
      <c r="H52" t="str">
        <f t="shared" si="8"/>
        <v>פריז</v>
      </c>
      <c r="I52" s="13">
        <f t="shared" si="9"/>
        <v>85050</v>
      </c>
      <c r="J52" s="13">
        <f t="shared" si="10"/>
        <v>85050</v>
      </c>
      <c r="K52" s="13">
        <f t="shared" si="11"/>
        <v>85050</v>
      </c>
      <c r="L52" s="14">
        <f t="shared" si="6"/>
        <v>0.21820187585234652</v>
      </c>
      <c r="M52" s="13">
        <f t="shared" si="12"/>
        <v>85050</v>
      </c>
    </row>
    <row r="53" spans="1:13" ht="15" x14ac:dyDescent="0.2">
      <c r="A53" s="4">
        <v>52</v>
      </c>
      <c r="B53">
        <v>1285</v>
      </c>
      <c r="C53" s="5">
        <v>37945</v>
      </c>
      <c r="D53" s="6">
        <v>0.24795760099466424</v>
      </c>
      <c r="E53" s="6">
        <v>0.43657382991550975</v>
      </c>
      <c r="F53" s="7">
        <v>256</v>
      </c>
      <c r="G53" t="str">
        <f t="shared" si="7"/>
        <v>פרנס</v>
      </c>
      <c r="H53" t="str">
        <f t="shared" si="8"/>
        <v>פריז</v>
      </c>
      <c r="I53" s="13">
        <f t="shared" si="9"/>
        <v>76800</v>
      </c>
      <c r="J53" s="13">
        <f t="shared" si="10"/>
        <v>76800</v>
      </c>
      <c r="K53" s="13">
        <f t="shared" si="11"/>
        <v>89300</v>
      </c>
      <c r="L53" s="14">
        <f t="shared" si="6"/>
        <v>0.18861622892084551</v>
      </c>
      <c r="M53" s="13">
        <f t="shared" si="12"/>
        <v>76800</v>
      </c>
    </row>
    <row r="54" spans="1:13" ht="15" x14ac:dyDescent="0.2">
      <c r="A54" s="4">
        <v>53</v>
      </c>
      <c r="B54">
        <v>4575</v>
      </c>
      <c r="C54" s="5">
        <v>37952</v>
      </c>
      <c r="D54" s="6">
        <v>0.27774137265656385</v>
      </c>
      <c r="E54" s="6">
        <v>0.50169936275559779</v>
      </c>
      <c r="F54" s="7">
        <v>241</v>
      </c>
      <c r="G54" t="str">
        <f t="shared" si="7"/>
        <v>אלעל</v>
      </c>
      <c r="H54" t="str">
        <f t="shared" si="8"/>
        <v>פריז</v>
      </c>
      <c r="I54" s="13">
        <f t="shared" si="9"/>
        <v>84350</v>
      </c>
      <c r="J54" s="13">
        <f t="shared" si="10"/>
        <v>84350</v>
      </c>
      <c r="K54" s="13">
        <f t="shared" si="11"/>
        <v>84350</v>
      </c>
      <c r="L54" s="14">
        <f t="shared" si="6"/>
        <v>0.22395799009903394</v>
      </c>
      <c r="M54" s="13">
        <f t="shared" si="12"/>
        <v>84350</v>
      </c>
    </row>
    <row r="55" spans="1:13" ht="15" x14ac:dyDescent="0.2">
      <c r="A55" s="4">
        <v>54</v>
      </c>
      <c r="B55">
        <v>1802</v>
      </c>
      <c r="C55" s="5">
        <v>37928</v>
      </c>
      <c r="D55" s="6">
        <v>0.74072586846148702</v>
      </c>
      <c r="E55" s="6">
        <v>0.93791765721769915</v>
      </c>
      <c r="F55" s="7">
        <v>272</v>
      </c>
      <c r="G55" t="str">
        <f t="shared" si="7"/>
        <v>קלמ</v>
      </c>
      <c r="H55" t="str">
        <f t="shared" si="8"/>
        <v>אמסטרדם</v>
      </c>
      <c r="I55" s="13">
        <f t="shared" si="9"/>
        <v>81600</v>
      </c>
      <c r="J55" s="13">
        <f t="shared" si="10"/>
        <v>81600</v>
      </c>
      <c r="K55" s="13">
        <f t="shared" si="11"/>
        <v>94100</v>
      </c>
      <c r="L55" s="14">
        <f t="shared" si="6"/>
        <v>0.19719178875621213</v>
      </c>
      <c r="M55" s="13">
        <f t="shared" si="12"/>
        <v>81600</v>
      </c>
    </row>
    <row r="56" spans="1:13" ht="15" x14ac:dyDescent="0.2">
      <c r="A56" s="4">
        <v>55</v>
      </c>
      <c r="B56">
        <v>4126</v>
      </c>
      <c r="C56" s="5">
        <v>37897</v>
      </c>
      <c r="D56" s="6">
        <v>0.80691166282133775</v>
      </c>
      <c r="E56" s="6">
        <v>1.0543197563732676E-3</v>
      </c>
      <c r="F56" s="7">
        <v>369</v>
      </c>
      <c r="G56" t="str">
        <f t="shared" si="7"/>
        <v>סאס</v>
      </c>
      <c r="H56" t="str">
        <f t="shared" si="8"/>
        <v>שטוקהולם</v>
      </c>
      <c r="I56" s="13">
        <f t="shared" si="9"/>
        <v>92250</v>
      </c>
      <c r="J56" s="13">
        <f t="shared" si="10"/>
        <v>92250</v>
      </c>
      <c r="K56" s="13">
        <f t="shared" si="11"/>
        <v>121000</v>
      </c>
      <c r="L56" s="14">
        <f t="shared" si="6"/>
        <v>0.19414265693503552</v>
      </c>
      <c r="M56" s="13">
        <f t="shared" si="12"/>
        <v>92250</v>
      </c>
    </row>
    <row r="57" spans="1:13" ht="15" x14ac:dyDescent="0.2">
      <c r="A57" s="4">
        <v>56</v>
      </c>
      <c r="B57">
        <v>5497</v>
      </c>
      <c r="C57" s="5">
        <v>37941</v>
      </c>
      <c r="D57" s="6">
        <v>0.67853381040491811</v>
      </c>
      <c r="E57" s="6">
        <v>0.87987893885507118</v>
      </c>
      <c r="F57" s="7">
        <v>288</v>
      </c>
      <c r="G57" t="str">
        <f t="shared" si="7"/>
        <v>אלעל</v>
      </c>
      <c r="H57" t="str">
        <f t="shared" si="8"/>
        <v>רומא</v>
      </c>
      <c r="I57" s="13">
        <f t="shared" si="9"/>
        <v>86400</v>
      </c>
      <c r="J57" s="13">
        <f t="shared" si="10"/>
        <v>86400</v>
      </c>
      <c r="K57" s="13">
        <f t="shared" si="11"/>
        <v>98900</v>
      </c>
      <c r="L57" s="14">
        <f t="shared" si="6"/>
        <v>0.20134512845015307</v>
      </c>
      <c r="M57" s="13">
        <f t="shared" si="12"/>
        <v>86400</v>
      </c>
    </row>
    <row r="58" spans="1:13" ht="15" x14ac:dyDescent="0.2">
      <c r="A58" s="4">
        <v>57</v>
      </c>
      <c r="B58">
        <v>5862</v>
      </c>
      <c r="C58" s="5">
        <v>37938</v>
      </c>
      <c r="D58" s="6">
        <v>0.44609780992681181</v>
      </c>
      <c r="E58" s="6">
        <v>0.6694435427990213</v>
      </c>
      <c r="F58" s="7">
        <v>275</v>
      </c>
      <c r="G58" t="str">
        <f t="shared" si="7"/>
        <v>אלעל</v>
      </c>
      <c r="H58" t="str">
        <f t="shared" si="8"/>
        <v>ורשה</v>
      </c>
      <c r="I58" s="13">
        <f t="shared" si="9"/>
        <v>82500</v>
      </c>
      <c r="J58" s="13">
        <f t="shared" si="10"/>
        <v>82500</v>
      </c>
      <c r="K58" s="13">
        <f t="shared" si="11"/>
        <v>95000</v>
      </c>
      <c r="L58" s="14">
        <f t="shared" si="6"/>
        <v>0.22334573287220949</v>
      </c>
      <c r="M58" s="13">
        <f t="shared" si="12"/>
        <v>82500</v>
      </c>
    </row>
    <row r="59" spans="1:13" ht="15" x14ac:dyDescent="0.2">
      <c r="A59" s="4">
        <v>58</v>
      </c>
      <c r="B59">
        <v>1285</v>
      </c>
      <c r="C59" s="5">
        <v>37960</v>
      </c>
      <c r="D59" s="6">
        <v>0.53307427418513598</v>
      </c>
      <c r="E59" s="6">
        <v>0.72496243940278049</v>
      </c>
      <c r="F59" s="7">
        <v>239</v>
      </c>
      <c r="G59" t="str">
        <f t="shared" si="7"/>
        <v>פרנס</v>
      </c>
      <c r="H59" t="str">
        <f t="shared" si="8"/>
        <v>פריז</v>
      </c>
      <c r="I59" s="13">
        <f t="shared" si="9"/>
        <v>83650</v>
      </c>
      <c r="J59" s="13">
        <f t="shared" si="10"/>
        <v>83650</v>
      </c>
      <c r="K59" s="13">
        <f t="shared" si="11"/>
        <v>83650</v>
      </c>
      <c r="L59" s="14">
        <f t="shared" si="6"/>
        <v>0.19188816521764451</v>
      </c>
      <c r="M59" s="13">
        <f t="shared" si="12"/>
        <v>83650</v>
      </c>
    </row>
    <row r="60" spans="1:13" ht="15" x14ac:dyDescent="0.2">
      <c r="A60" s="4">
        <v>59</v>
      </c>
      <c r="B60">
        <v>5475</v>
      </c>
      <c r="C60" s="5">
        <v>37934</v>
      </c>
      <c r="D60" s="6">
        <v>0.4167233064606688</v>
      </c>
      <c r="E60" s="6">
        <v>0.58927709760500746</v>
      </c>
      <c r="F60" s="7">
        <v>206</v>
      </c>
      <c r="G60" t="str">
        <f t="shared" si="7"/>
        <v>אלעל</v>
      </c>
      <c r="H60" t="str">
        <f t="shared" si="8"/>
        <v>בריסל</v>
      </c>
      <c r="I60" s="13">
        <f t="shared" si="9"/>
        <v>72100</v>
      </c>
      <c r="J60" s="13">
        <f t="shared" si="10"/>
        <v>72100</v>
      </c>
      <c r="K60" s="13">
        <f t="shared" si="11"/>
        <v>72100</v>
      </c>
      <c r="L60" s="14">
        <f t="shared" si="6"/>
        <v>0.17255379114433866</v>
      </c>
      <c r="M60" s="13">
        <f t="shared" si="12"/>
        <v>72100</v>
      </c>
    </row>
    <row r="61" spans="1:13" ht="15" x14ac:dyDescent="0.2">
      <c r="A61" s="4">
        <v>60</v>
      </c>
      <c r="B61">
        <v>3022</v>
      </c>
      <c r="C61" s="5">
        <v>37928</v>
      </c>
      <c r="D61" s="6">
        <v>0.29051892346407387</v>
      </c>
      <c r="E61" s="6">
        <v>0.50537475984389901</v>
      </c>
      <c r="F61" s="7">
        <v>226</v>
      </c>
      <c r="G61" t="str">
        <f t="shared" si="7"/>
        <v>לוט</v>
      </c>
      <c r="H61" t="str">
        <f t="shared" si="8"/>
        <v>ורשה</v>
      </c>
      <c r="I61" s="13">
        <f t="shared" si="9"/>
        <v>79100</v>
      </c>
      <c r="J61" s="13">
        <f t="shared" si="10"/>
        <v>79100</v>
      </c>
      <c r="K61" s="13">
        <f t="shared" si="11"/>
        <v>79100</v>
      </c>
      <c r="L61" s="14">
        <f t="shared" si="6"/>
        <v>0.21485583637982514</v>
      </c>
      <c r="M61" s="13">
        <f t="shared" si="12"/>
        <v>79100</v>
      </c>
    </row>
    <row r="62" spans="1:13" ht="15" x14ac:dyDescent="0.2">
      <c r="A62" s="4">
        <v>61</v>
      </c>
      <c r="B62">
        <v>4126</v>
      </c>
      <c r="C62" s="5">
        <v>37959</v>
      </c>
      <c r="D62" s="6">
        <v>0.46469904687537422</v>
      </c>
      <c r="E62" s="6">
        <v>0.64234562081417557</v>
      </c>
      <c r="F62" s="7">
        <v>369</v>
      </c>
      <c r="G62" t="str">
        <f t="shared" si="7"/>
        <v>סאס</v>
      </c>
      <c r="H62" t="str">
        <f t="shared" si="8"/>
        <v>שטוקהולם</v>
      </c>
      <c r="I62" s="13">
        <f t="shared" si="9"/>
        <v>92250</v>
      </c>
      <c r="J62" s="13">
        <f t="shared" si="10"/>
        <v>92250</v>
      </c>
      <c r="K62" s="13">
        <f t="shared" si="11"/>
        <v>121000</v>
      </c>
      <c r="L62" s="14">
        <f t="shared" si="6"/>
        <v>0.17764657393880134</v>
      </c>
      <c r="M62" s="13">
        <f t="shared" si="12"/>
        <v>92250</v>
      </c>
    </row>
    <row r="63" spans="1:13" ht="15" x14ac:dyDescent="0.2">
      <c r="A63" s="4">
        <v>62</v>
      </c>
      <c r="B63">
        <v>3800</v>
      </c>
      <c r="C63" s="5">
        <v>37957</v>
      </c>
      <c r="D63" s="6">
        <v>0.55003611416215281</v>
      </c>
      <c r="E63" s="6">
        <v>0.74723044605590139</v>
      </c>
      <c r="F63" s="7">
        <v>306</v>
      </c>
      <c r="G63" t="str">
        <f t="shared" si="7"/>
        <v>מרום</v>
      </c>
      <c r="H63" t="str">
        <f t="shared" si="8"/>
        <v>בודפשט</v>
      </c>
      <c r="I63" s="13">
        <f t="shared" si="9"/>
        <v>84150</v>
      </c>
      <c r="J63" s="13">
        <f t="shared" si="10"/>
        <v>84150</v>
      </c>
      <c r="K63" s="13">
        <f t="shared" si="11"/>
        <v>104150</v>
      </c>
      <c r="L63" s="14">
        <f t="shared" si="6"/>
        <v>0.19719433189374858</v>
      </c>
      <c r="M63" s="13">
        <f t="shared" si="12"/>
        <v>84150</v>
      </c>
    </row>
    <row r="64" spans="1:13" ht="15" x14ac:dyDescent="0.2">
      <c r="A64" s="4">
        <v>63</v>
      </c>
      <c r="B64">
        <v>4126</v>
      </c>
      <c r="C64" s="5">
        <v>37958</v>
      </c>
      <c r="D64" s="6">
        <v>0.20653012275084137</v>
      </c>
      <c r="E64" s="6">
        <v>0.40576511346567234</v>
      </c>
      <c r="F64" s="7">
        <v>392</v>
      </c>
      <c r="G64" t="str">
        <f t="shared" si="7"/>
        <v>סאס</v>
      </c>
      <c r="H64" t="str">
        <f t="shared" si="8"/>
        <v>שטוקהולם</v>
      </c>
      <c r="I64" s="13">
        <f t="shared" si="9"/>
        <v>98000</v>
      </c>
      <c r="J64" s="13">
        <f t="shared" si="10"/>
        <v>98000</v>
      </c>
      <c r="K64" s="13">
        <f t="shared" si="11"/>
        <v>126750</v>
      </c>
      <c r="L64" s="14">
        <f t="shared" si="6"/>
        <v>0.19923499071483097</v>
      </c>
      <c r="M64" s="13">
        <f t="shared" si="12"/>
        <v>91040.579710144928</v>
      </c>
    </row>
    <row r="65" spans="1:13" ht="15" x14ac:dyDescent="0.2">
      <c r="A65" s="4">
        <v>64</v>
      </c>
      <c r="B65">
        <v>4991</v>
      </c>
      <c r="C65" s="5">
        <v>37950</v>
      </c>
      <c r="D65" s="6">
        <v>0.86749463234351509</v>
      </c>
      <c r="E65" s="6">
        <v>6.5403214249694974E-2</v>
      </c>
      <c r="F65" s="7">
        <v>274</v>
      </c>
      <c r="G65" t="str">
        <f t="shared" si="7"/>
        <v>ישראאייר</v>
      </c>
      <c r="H65" t="str">
        <f t="shared" si="8"/>
        <v>מדריד</v>
      </c>
      <c r="I65" s="13">
        <f t="shared" si="9"/>
        <v>82200</v>
      </c>
      <c r="J65" s="13">
        <f t="shared" si="10"/>
        <v>82200</v>
      </c>
      <c r="K65" s="13">
        <f t="shared" si="11"/>
        <v>94700</v>
      </c>
      <c r="L65" s="14">
        <f t="shared" si="6"/>
        <v>0.19790858190617988</v>
      </c>
      <c r="M65" s="13">
        <f t="shared" si="12"/>
        <v>82200</v>
      </c>
    </row>
    <row r="66" spans="1:13" ht="15" x14ac:dyDescent="0.2">
      <c r="A66" s="4">
        <v>65</v>
      </c>
      <c r="B66">
        <v>2246</v>
      </c>
      <c r="C66" s="5">
        <v>37914</v>
      </c>
      <c r="D66" s="6">
        <v>0.4409200761542964</v>
      </c>
      <c r="E66" s="6">
        <v>0.66488370025824717</v>
      </c>
      <c r="F66" s="7">
        <v>229</v>
      </c>
      <c r="G66" t="str">
        <f t="shared" ref="G66:G101" si="13">VLOOKUP(B66,Table1,2,0)</f>
        <v>ישראאייר</v>
      </c>
      <c r="H66" t="str">
        <f t="shared" ref="H66:H101" si="14">VLOOKUP(B66,Table1,3,0)</f>
        <v>לונדון</v>
      </c>
      <c r="I66" s="13">
        <f t="shared" ref="I66:I101" si="15">IF(F66&lt;=madd1,price1,IF(F66&lt;=madd2,price2,IF(F66&lt;=madd3,price3,price4)))*F66</f>
        <v>80150</v>
      </c>
      <c r="J66" s="13">
        <f t="shared" ref="J66:J101" si="16">VLOOKUP(F66,Table2,3,1)*F66</f>
        <v>80150</v>
      </c>
      <c r="K66" s="13">
        <f t="shared" ref="K66:K101" si="17">IF(F66&lt;=madd1,F66*price1,IF(F66&lt;=madd2,mitz1+(F66-madd1)*price2,IF(F66&lt;=madd3,mitz2+(F66-madd2)*price3,mitz3+(F66-madd3)*price4)))</f>
        <v>80150</v>
      </c>
      <c r="L66" s="14">
        <f t="shared" si="6"/>
        <v>0.22396362410395076</v>
      </c>
      <c r="M66" s="13">
        <f t="shared" ref="M66:M101" si="18">IF(OR(AND(H66=london,MONTH(C66)=december),WEEKDAY(C66)=weekday4),Payment*I66,I66)</f>
        <v>80150</v>
      </c>
    </row>
    <row r="67" spans="1:13" ht="15" x14ac:dyDescent="0.2">
      <c r="A67" s="4">
        <v>66</v>
      </c>
      <c r="B67">
        <v>4148</v>
      </c>
      <c r="C67" s="5">
        <v>37927</v>
      </c>
      <c r="D67" s="6">
        <v>0.6260308650711206</v>
      </c>
      <c r="E67" s="6">
        <v>0.81262873124738155</v>
      </c>
      <c r="F67" s="7">
        <v>256</v>
      </c>
      <c r="G67" t="str">
        <f t="shared" si="13"/>
        <v>ישראאייר</v>
      </c>
      <c r="H67" t="str">
        <f t="shared" si="14"/>
        <v>פריז</v>
      </c>
      <c r="I67" s="13">
        <f t="shared" si="15"/>
        <v>76800</v>
      </c>
      <c r="J67" s="13">
        <f t="shared" si="16"/>
        <v>76800</v>
      </c>
      <c r="K67" s="13">
        <f t="shared" si="17"/>
        <v>89300</v>
      </c>
      <c r="L67" s="14">
        <f t="shared" ref="L67:L101" si="19">IF(E67&gt;D67,E67-D67,1-D67+E67)</f>
        <v>0.18659786617626095</v>
      </c>
      <c r="M67" s="13">
        <f t="shared" si="18"/>
        <v>76800</v>
      </c>
    </row>
    <row r="68" spans="1:13" ht="15" x14ac:dyDescent="0.2">
      <c r="A68" s="4">
        <v>67</v>
      </c>
      <c r="B68">
        <v>4574</v>
      </c>
      <c r="C68" s="5">
        <v>37928</v>
      </c>
      <c r="D68" s="6">
        <v>0.12029313961334087</v>
      </c>
      <c r="E68" s="6">
        <v>0.31744722364761807</v>
      </c>
      <c r="F68" s="7">
        <v>218</v>
      </c>
      <c r="G68" t="str">
        <f t="shared" si="13"/>
        <v>אלעל</v>
      </c>
      <c r="H68" t="str">
        <f t="shared" si="14"/>
        <v>אמסטרדם</v>
      </c>
      <c r="I68" s="13">
        <f t="shared" si="15"/>
        <v>76300</v>
      </c>
      <c r="J68" s="13">
        <f t="shared" si="16"/>
        <v>76300</v>
      </c>
      <c r="K68" s="13">
        <f t="shared" si="17"/>
        <v>76300</v>
      </c>
      <c r="L68" s="14">
        <f t="shared" si="19"/>
        <v>0.1971540840342772</v>
      </c>
      <c r="M68" s="13">
        <f t="shared" si="18"/>
        <v>76300</v>
      </c>
    </row>
    <row r="69" spans="1:13" ht="15" x14ac:dyDescent="0.2">
      <c r="A69" s="4">
        <v>68</v>
      </c>
      <c r="B69">
        <v>4126</v>
      </c>
      <c r="C69" s="5">
        <v>37909</v>
      </c>
      <c r="D69" s="6">
        <v>0.88214247685012692</v>
      </c>
      <c r="E69" s="6">
        <v>0.11123314306305332</v>
      </c>
      <c r="F69" s="7">
        <v>249</v>
      </c>
      <c r="G69" t="str">
        <f t="shared" si="13"/>
        <v>סאס</v>
      </c>
      <c r="H69" t="str">
        <f t="shared" si="14"/>
        <v>שטוקהולם</v>
      </c>
      <c r="I69" s="13">
        <f t="shared" si="15"/>
        <v>87150</v>
      </c>
      <c r="J69" s="13">
        <f t="shared" si="16"/>
        <v>87150</v>
      </c>
      <c r="K69" s="13">
        <f t="shared" si="17"/>
        <v>87150</v>
      </c>
      <c r="L69" s="14">
        <f t="shared" si="19"/>
        <v>0.2290906662129264</v>
      </c>
      <c r="M69" s="13">
        <f t="shared" si="18"/>
        <v>80961.086956521744</v>
      </c>
    </row>
    <row r="70" spans="1:13" ht="15" x14ac:dyDescent="0.2">
      <c r="A70" s="4">
        <v>69</v>
      </c>
      <c r="B70">
        <v>1536</v>
      </c>
      <c r="C70" s="5">
        <v>37909</v>
      </c>
      <c r="D70" s="6">
        <v>0.26891970105736984</v>
      </c>
      <c r="E70" s="6">
        <v>0.47845431643415115</v>
      </c>
      <c r="F70" s="7">
        <v>235</v>
      </c>
      <c r="G70" t="str">
        <f t="shared" si="13"/>
        <v>סבנה</v>
      </c>
      <c r="H70" t="str">
        <f t="shared" si="14"/>
        <v>בריסל</v>
      </c>
      <c r="I70" s="13">
        <f t="shared" si="15"/>
        <v>82250</v>
      </c>
      <c r="J70" s="13">
        <f t="shared" si="16"/>
        <v>82250</v>
      </c>
      <c r="K70" s="13">
        <f t="shared" si="17"/>
        <v>82250</v>
      </c>
      <c r="L70" s="14">
        <f t="shared" si="19"/>
        <v>0.20953461537678131</v>
      </c>
      <c r="M70" s="13">
        <f t="shared" si="18"/>
        <v>76409.057971014496</v>
      </c>
    </row>
    <row r="71" spans="1:13" ht="15" x14ac:dyDescent="0.2">
      <c r="A71" s="4">
        <v>70</v>
      </c>
      <c r="B71">
        <v>4574</v>
      </c>
      <c r="C71" s="5">
        <v>37925</v>
      </c>
      <c r="D71" s="6">
        <v>0.309315512584456</v>
      </c>
      <c r="E71" s="6">
        <v>0.48570255212044577</v>
      </c>
      <c r="F71" s="7">
        <v>356</v>
      </c>
      <c r="G71" t="str">
        <f t="shared" si="13"/>
        <v>אלעל</v>
      </c>
      <c r="H71" t="str">
        <f t="shared" si="14"/>
        <v>אמסטרדם</v>
      </c>
      <c r="I71" s="13">
        <f t="shared" si="15"/>
        <v>89000</v>
      </c>
      <c r="J71" s="13">
        <f t="shared" si="16"/>
        <v>89000</v>
      </c>
      <c r="K71" s="13">
        <f t="shared" si="17"/>
        <v>117750</v>
      </c>
      <c r="L71" s="14">
        <f t="shared" si="19"/>
        <v>0.17638703953598978</v>
      </c>
      <c r="M71" s="13">
        <f t="shared" si="18"/>
        <v>89000</v>
      </c>
    </row>
    <row r="72" spans="1:13" ht="15" x14ac:dyDescent="0.2">
      <c r="A72" s="4">
        <v>71</v>
      </c>
      <c r="B72">
        <v>1730</v>
      </c>
      <c r="C72" s="5">
        <v>37901</v>
      </c>
      <c r="D72" s="6">
        <v>0.63183819395317031</v>
      </c>
      <c r="E72" s="6">
        <v>0.80115055656312706</v>
      </c>
      <c r="F72" s="7">
        <v>314</v>
      </c>
      <c r="G72" t="str">
        <f t="shared" si="13"/>
        <v>סוויס</v>
      </c>
      <c r="H72" t="str">
        <f t="shared" si="14"/>
        <v>ציריך</v>
      </c>
      <c r="I72" s="13">
        <f t="shared" si="15"/>
        <v>86350</v>
      </c>
      <c r="J72" s="13">
        <f t="shared" si="16"/>
        <v>86350</v>
      </c>
      <c r="K72" s="13">
        <f t="shared" si="17"/>
        <v>106350</v>
      </c>
      <c r="L72" s="14">
        <f t="shared" si="19"/>
        <v>0.16931236260995675</v>
      </c>
      <c r="M72" s="13">
        <f t="shared" si="18"/>
        <v>86350</v>
      </c>
    </row>
    <row r="73" spans="1:13" ht="15" x14ac:dyDescent="0.2">
      <c r="A73" s="4">
        <v>72</v>
      </c>
      <c r="B73">
        <v>5974</v>
      </c>
      <c r="C73" s="5">
        <v>37968</v>
      </c>
      <c r="D73" s="6">
        <v>0.94540474482696824</v>
      </c>
      <c r="E73" s="6">
        <v>0.16603636637643682</v>
      </c>
      <c r="F73" s="7">
        <v>280</v>
      </c>
      <c r="G73" t="str">
        <f t="shared" si="13"/>
        <v>ארקיע</v>
      </c>
      <c r="H73" t="str">
        <f t="shared" si="14"/>
        <v>מדריד</v>
      </c>
      <c r="I73" s="13">
        <f t="shared" si="15"/>
        <v>84000</v>
      </c>
      <c r="J73" s="13">
        <f t="shared" si="16"/>
        <v>84000</v>
      </c>
      <c r="K73" s="13">
        <f t="shared" si="17"/>
        <v>96500</v>
      </c>
      <c r="L73" s="14">
        <f t="shared" si="19"/>
        <v>0.22063162154946858</v>
      </c>
      <c r="M73" s="13">
        <f t="shared" si="18"/>
        <v>84000</v>
      </c>
    </row>
    <row r="74" spans="1:13" ht="15" x14ac:dyDescent="0.2">
      <c r="A74" s="4">
        <v>73</v>
      </c>
      <c r="B74">
        <v>3800</v>
      </c>
      <c r="C74" s="5">
        <v>37911</v>
      </c>
      <c r="D74" s="6">
        <v>4.8477463943553012E-2</v>
      </c>
      <c r="E74" s="6">
        <v>0.27724748040964781</v>
      </c>
      <c r="F74" s="7">
        <v>221</v>
      </c>
      <c r="G74" t="str">
        <f t="shared" si="13"/>
        <v>מרום</v>
      </c>
      <c r="H74" t="str">
        <f t="shared" si="14"/>
        <v>בודפשט</v>
      </c>
      <c r="I74" s="13">
        <f t="shared" si="15"/>
        <v>77350</v>
      </c>
      <c r="J74" s="13">
        <f t="shared" si="16"/>
        <v>77350</v>
      </c>
      <c r="K74" s="13">
        <f t="shared" si="17"/>
        <v>77350</v>
      </c>
      <c r="L74" s="14">
        <f t="shared" si="19"/>
        <v>0.22877001646609479</v>
      </c>
      <c r="M74" s="13">
        <f t="shared" si="18"/>
        <v>77350</v>
      </c>
    </row>
    <row r="75" spans="1:13" ht="15" x14ac:dyDescent="0.2">
      <c r="A75" s="4">
        <v>74</v>
      </c>
      <c r="B75">
        <v>2982</v>
      </c>
      <c r="C75" s="5">
        <v>37973</v>
      </c>
      <c r="D75" s="6">
        <v>0.88330108294190612</v>
      </c>
      <c r="E75" s="6">
        <v>0.10753344523810826</v>
      </c>
      <c r="F75" s="7">
        <v>285</v>
      </c>
      <c r="G75" t="str">
        <f t="shared" si="13"/>
        <v>אלעל</v>
      </c>
      <c r="H75" t="str">
        <f t="shared" si="14"/>
        <v>לונדון</v>
      </c>
      <c r="I75" s="13">
        <f t="shared" si="15"/>
        <v>85500</v>
      </c>
      <c r="J75" s="13">
        <f t="shared" si="16"/>
        <v>85500</v>
      </c>
      <c r="K75" s="13">
        <f t="shared" si="17"/>
        <v>98000</v>
      </c>
      <c r="L75" s="14">
        <f t="shared" si="19"/>
        <v>0.22423236229620214</v>
      </c>
      <c r="M75" s="13">
        <f t="shared" si="18"/>
        <v>79428.260869565216</v>
      </c>
    </row>
    <row r="76" spans="1:13" ht="15" x14ac:dyDescent="0.2">
      <c r="A76" s="4">
        <v>75</v>
      </c>
      <c r="B76">
        <v>3930</v>
      </c>
      <c r="C76" s="5">
        <v>37929</v>
      </c>
      <c r="D76" s="6">
        <v>0.85447544266745812</v>
      </c>
      <c r="E76" s="6">
        <v>2.6357660570722974E-2</v>
      </c>
      <c r="F76" s="7">
        <v>233</v>
      </c>
      <c r="G76" t="str">
        <f t="shared" si="13"/>
        <v>פלוט</v>
      </c>
      <c r="H76" t="str">
        <f t="shared" si="14"/>
        <v>מוסקבה</v>
      </c>
      <c r="I76" s="13">
        <f t="shared" si="15"/>
        <v>81550</v>
      </c>
      <c r="J76" s="13">
        <f t="shared" si="16"/>
        <v>81550</v>
      </c>
      <c r="K76" s="13">
        <f t="shared" si="17"/>
        <v>81550</v>
      </c>
      <c r="L76" s="14">
        <f t="shared" si="19"/>
        <v>0.17188221790326486</v>
      </c>
      <c r="M76" s="13">
        <f t="shared" si="18"/>
        <v>81550</v>
      </c>
    </row>
    <row r="77" spans="1:13" ht="15" x14ac:dyDescent="0.2">
      <c r="A77" s="4">
        <v>76</v>
      </c>
      <c r="B77">
        <v>3249</v>
      </c>
      <c r="C77" s="5">
        <v>37924</v>
      </c>
      <c r="D77" s="6">
        <v>0.7621861140742997</v>
      </c>
      <c r="E77" s="6">
        <v>0.9899852202418119</v>
      </c>
      <c r="F77" s="7">
        <v>390</v>
      </c>
      <c r="G77" t="str">
        <f t="shared" si="13"/>
        <v>בריטיש</v>
      </c>
      <c r="H77" t="str">
        <f t="shared" si="14"/>
        <v>לונדון</v>
      </c>
      <c r="I77" s="13">
        <f t="shared" si="15"/>
        <v>97500</v>
      </c>
      <c r="J77" s="13">
        <f t="shared" si="16"/>
        <v>97500</v>
      </c>
      <c r="K77" s="13">
        <f t="shared" si="17"/>
        <v>126250</v>
      </c>
      <c r="L77" s="14">
        <f t="shared" si="19"/>
        <v>0.2277991061675122</v>
      </c>
      <c r="M77" s="13">
        <f t="shared" si="18"/>
        <v>97500</v>
      </c>
    </row>
    <row r="78" spans="1:13" ht="15" x14ac:dyDescent="0.2">
      <c r="A78" s="4">
        <v>77</v>
      </c>
      <c r="B78">
        <v>2982</v>
      </c>
      <c r="C78" s="5">
        <v>37962</v>
      </c>
      <c r="D78" s="6">
        <v>0.31834040487822612</v>
      </c>
      <c r="E78" s="6">
        <v>0.51232365067856256</v>
      </c>
      <c r="F78" s="7">
        <v>302</v>
      </c>
      <c r="G78" t="str">
        <f t="shared" si="13"/>
        <v>אלעל</v>
      </c>
      <c r="H78" t="str">
        <f t="shared" si="14"/>
        <v>לונדון</v>
      </c>
      <c r="I78" s="13">
        <f t="shared" si="15"/>
        <v>83050</v>
      </c>
      <c r="J78" s="13">
        <f t="shared" si="16"/>
        <v>83050</v>
      </c>
      <c r="K78" s="13">
        <f t="shared" si="17"/>
        <v>103050</v>
      </c>
      <c r="L78" s="14">
        <f t="shared" si="19"/>
        <v>0.19398324580033643</v>
      </c>
      <c r="M78" s="13">
        <f t="shared" si="18"/>
        <v>77152.246376811599</v>
      </c>
    </row>
    <row r="79" spans="1:13" ht="15" x14ac:dyDescent="0.2">
      <c r="A79" s="4">
        <v>78</v>
      </c>
      <c r="B79">
        <v>3440</v>
      </c>
      <c r="C79" s="5">
        <v>37951</v>
      </c>
      <c r="D79" s="6">
        <v>0.62930574832974706</v>
      </c>
      <c r="E79" s="6">
        <v>0.82679931781248028</v>
      </c>
      <c r="F79" s="7">
        <v>232</v>
      </c>
      <c r="G79" t="str">
        <f t="shared" si="13"/>
        <v>איבריה</v>
      </c>
      <c r="H79" t="str">
        <f t="shared" si="14"/>
        <v>מדריד</v>
      </c>
      <c r="I79" s="13">
        <f t="shared" si="15"/>
        <v>81200</v>
      </c>
      <c r="J79" s="13">
        <f t="shared" si="16"/>
        <v>81200</v>
      </c>
      <c r="K79" s="13">
        <f t="shared" si="17"/>
        <v>81200</v>
      </c>
      <c r="L79" s="14">
        <f t="shared" si="19"/>
        <v>0.19749356948273322</v>
      </c>
      <c r="M79" s="13">
        <f t="shared" si="18"/>
        <v>75433.623188405807</v>
      </c>
    </row>
    <row r="80" spans="1:13" ht="15" x14ac:dyDescent="0.2">
      <c r="A80" s="4">
        <v>79</v>
      </c>
      <c r="B80">
        <v>4991</v>
      </c>
      <c r="C80" s="5">
        <v>37960</v>
      </c>
      <c r="D80" s="6">
        <v>0.22752790544008672</v>
      </c>
      <c r="E80" s="6">
        <v>0.42656615756430705</v>
      </c>
      <c r="F80" s="7">
        <v>241</v>
      </c>
      <c r="G80" t="str">
        <f t="shared" si="13"/>
        <v>ישראאייר</v>
      </c>
      <c r="H80" t="str">
        <f t="shared" si="14"/>
        <v>מדריד</v>
      </c>
      <c r="I80" s="13">
        <f t="shared" si="15"/>
        <v>84350</v>
      </c>
      <c r="J80" s="13">
        <f t="shared" si="16"/>
        <v>84350</v>
      </c>
      <c r="K80" s="13">
        <f t="shared" si="17"/>
        <v>84350</v>
      </c>
      <c r="L80" s="14">
        <f t="shared" si="19"/>
        <v>0.19903825212422033</v>
      </c>
      <c r="M80" s="13">
        <f t="shared" si="18"/>
        <v>84350</v>
      </c>
    </row>
    <row r="81" spans="1:13" ht="15" x14ac:dyDescent="0.2">
      <c r="A81" s="4">
        <v>80</v>
      </c>
      <c r="B81">
        <v>2688</v>
      </c>
      <c r="C81" s="5">
        <v>37916</v>
      </c>
      <c r="D81" s="6">
        <v>0.95277945815783394</v>
      </c>
      <c r="E81" s="6">
        <v>0.12044557377929865</v>
      </c>
      <c r="F81" s="7">
        <v>203</v>
      </c>
      <c r="G81" t="str">
        <f t="shared" si="13"/>
        <v>ארקיע</v>
      </c>
      <c r="H81" t="str">
        <f t="shared" si="14"/>
        <v>פריז</v>
      </c>
      <c r="I81" s="13">
        <f t="shared" si="15"/>
        <v>71050</v>
      </c>
      <c r="J81" s="13">
        <f t="shared" si="16"/>
        <v>71050</v>
      </c>
      <c r="K81" s="13">
        <f t="shared" si="17"/>
        <v>71050</v>
      </c>
      <c r="L81" s="14">
        <f t="shared" si="19"/>
        <v>0.16766611562146472</v>
      </c>
      <c r="M81" s="13">
        <f t="shared" si="18"/>
        <v>66004.420289855072</v>
      </c>
    </row>
    <row r="82" spans="1:13" ht="15" x14ac:dyDescent="0.2">
      <c r="A82" s="4">
        <v>81</v>
      </c>
      <c r="B82">
        <v>4344</v>
      </c>
      <c r="C82" s="5">
        <v>37929</v>
      </c>
      <c r="D82" s="6">
        <v>0.26073796114360465</v>
      </c>
      <c r="E82" s="6">
        <v>0.43817171294965684</v>
      </c>
      <c r="F82" s="7">
        <v>352</v>
      </c>
      <c r="G82" t="str">
        <f t="shared" si="13"/>
        <v>ארקיע</v>
      </c>
      <c r="H82" t="str">
        <f t="shared" si="14"/>
        <v>לונדון</v>
      </c>
      <c r="I82" s="13">
        <f t="shared" si="15"/>
        <v>88000</v>
      </c>
      <c r="J82" s="13">
        <f t="shared" si="16"/>
        <v>88000</v>
      </c>
      <c r="K82" s="13">
        <f t="shared" si="17"/>
        <v>116750</v>
      </c>
      <c r="L82" s="14">
        <f t="shared" si="19"/>
        <v>0.1774337518060522</v>
      </c>
      <c r="M82" s="13">
        <f t="shared" si="18"/>
        <v>88000</v>
      </c>
    </row>
    <row r="83" spans="1:13" ht="15" x14ac:dyDescent="0.2">
      <c r="A83" s="4">
        <v>82</v>
      </c>
      <c r="B83">
        <v>4126</v>
      </c>
      <c r="C83" s="5">
        <v>37917</v>
      </c>
      <c r="D83" s="6">
        <v>0.10801746249064714</v>
      </c>
      <c r="E83" s="6">
        <v>0.29810024542675417</v>
      </c>
      <c r="F83" s="7">
        <v>239</v>
      </c>
      <c r="G83" t="str">
        <f t="shared" si="13"/>
        <v>סאס</v>
      </c>
      <c r="H83" t="str">
        <f t="shared" si="14"/>
        <v>שטוקהולם</v>
      </c>
      <c r="I83" s="13">
        <f t="shared" si="15"/>
        <v>83650</v>
      </c>
      <c r="J83" s="13">
        <f t="shared" si="16"/>
        <v>83650</v>
      </c>
      <c r="K83" s="13">
        <f t="shared" si="17"/>
        <v>83650</v>
      </c>
      <c r="L83" s="14">
        <f t="shared" si="19"/>
        <v>0.19008278293610703</v>
      </c>
      <c r="M83" s="13">
        <f t="shared" si="18"/>
        <v>83650</v>
      </c>
    </row>
    <row r="84" spans="1:13" ht="15" x14ac:dyDescent="0.2">
      <c r="A84" s="4">
        <v>83</v>
      </c>
      <c r="B84">
        <v>2982</v>
      </c>
      <c r="C84" s="5">
        <v>37978</v>
      </c>
      <c r="D84" s="6">
        <v>0.72617311478416569</v>
      </c>
      <c r="E84" s="6">
        <v>0.93621815987720824</v>
      </c>
      <c r="F84" s="7">
        <v>212</v>
      </c>
      <c r="G84" t="str">
        <f t="shared" si="13"/>
        <v>אלעל</v>
      </c>
      <c r="H84" t="str">
        <f t="shared" si="14"/>
        <v>לונדון</v>
      </c>
      <c r="I84" s="13">
        <f t="shared" si="15"/>
        <v>74200</v>
      </c>
      <c r="J84" s="13">
        <f t="shared" si="16"/>
        <v>74200</v>
      </c>
      <c r="K84" s="13">
        <f t="shared" si="17"/>
        <v>74200</v>
      </c>
      <c r="L84" s="14">
        <f t="shared" si="19"/>
        <v>0.21004504509304256</v>
      </c>
      <c r="M84" s="13">
        <f t="shared" si="18"/>
        <v>68930.724637681167</v>
      </c>
    </row>
    <row r="85" spans="1:13" ht="15" x14ac:dyDescent="0.2">
      <c r="A85" s="4">
        <v>84</v>
      </c>
      <c r="B85">
        <v>1802</v>
      </c>
      <c r="C85" s="5">
        <v>37947</v>
      </c>
      <c r="D85" s="6">
        <v>0.5161994069993785</v>
      </c>
      <c r="E85" s="6">
        <v>0.68423318252127385</v>
      </c>
      <c r="F85" s="7">
        <v>266</v>
      </c>
      <c r="G85" t="str">
        <f t="shared" si="13"/>
        <v>קלמ</v>
      </c>
      <c r="H85" t="str">
        <f t="shared" si="14"/>
        <v>אמסטרדם</v>
      </c>
      <c r="I85" s="13">
        <f t="shared" si="15"/>
        <v>79800</v>
      </c>
      <c r="J85" s="13">
        <f t="shared" si="16"/>
        <v>79800</v>
      </c>
      <c r="K85" s="13">
        <f t="shared" si="17"/>
        <v>92300</v>
      </c>
      <c r="L85" s="14">
        <f t="shared" si="19"/>
        <v>0.16803377552189536</v>
      </c>
      <c r="M85" s="13">
        <f t="shared" si="18"/>
        <v>79800</v>
      </c>
    </row>
    <row r="86" spans="1:13" ht="15" x14ac:dyDescent="0.2">
      <c r="A86" s="4">
        <v>85</v>
      </c>
      <c r="B86">
        <v>3800</v>
      </c>
      <c r="C86" s="5">
        <v>37911</v>
      </c>
      <c r="D86" s="6">
        <v>3.3344075221236114E-2</v>
      </c>
      <c r="E86" s="6">
        <v>0.24776947624387921</v>
      </c>
      <c r="F86" s="7">
        <v>372</v>
      </c>
      <c r="G86" t="str">
        <f t="shared" si="13"/>
        <v>מרום</v>
      </c>
      <c r="H86" t="str">
        <f t="shared" si="14"/>
        <v>בודפשט</v>
      </c>
      <c r="I86" s="13">
        <f t="shared" si="15"/>
        <v>93000</v>
      </c>
      <c r="J86" s="13">
        <f t="shared" si="16"/>
        <v>93000</v>
      </c>
      <c r="K86" s="13">
        <f t="shared" si="17"/>
        <v>121750</v>
      </c>
      <c r="L86" s="14">
        <f t="shared" si="19"/>
        <v>0.2144254010226431</v>
      </c>
      <c r="M86" s="13">
        <f t="shared" si="18"/>
        <v>93000</v>
      </c>
    </row>
    <row r="87" spans="1:13" ht="15" x14ac:dyDescent="0.2">
      <c r="A87" s="4">
        <v>86</v>
      </c>
      <c r="B87">
        <v>4995</v>
      </c>
      <c r="C87" s="5">
        <v>37962</v>
      </c>
      <c r="D87" s="6">
        <v>0.82780876071386</v>
      </c>
      <c r="E87" s="6">
        <v>5.8708282756447794E-3</v>
      </c>
      <c r="F87" s="7">
        <v>366</v>
      </c>
      <c r="G87" t="str">
        <f t="shared" si="13"/>
        <v>ארקיע</v>
      </c>
      <c r="H87" t="str">
        <f t="shared" si="14"/>
        <v>אמסטרדם</v>
      </c>
      <c r="I87" s="13">
        <f t="shared" si="15"/>
        <v>91500</v>
      </c>
      <c r="J87" s="13">
        <f t="shared" si="16"/>
        <v>91500</v>
      </c>
      <c r="K87" s="13">
        <f t="shared" si="17"/>
        <v>120250</v>
      </c>
      <c r="L87" s="14">
        <f t="shared" si="19"/>
        <v>0.17806206756178478</v>
      </c>
      <c r="M87" s="13">
        <f t="shared" si="18"/>
        <v>91500</v>
      </c>
    </row>
    <row r="88" spans="1:13" ht="15" x14ac:dyDescent="0.2">
      <c r="A88" s="4">
        <v>87</v>
      </c>
      <c r="B88">
        <v>5631</v>
      </c>
      <c r="C88" s="5">
        <v>37954</v>
      </c>
      <c r="D88" s="6">
        <v>0.8390420552784863</v>
      </c>
      <c r="E88" s="6">
        <v>2.884864862488512E-2</v>
      </c>
      <c r="F88" s="7">
        <v>248</v>
      </c>
      <c r="G88" t="str">
        <f t="shared" si="13"/>
        <v>ישראאייר</v>
      </c>
      <c r="H88" t="str">
        <f t="shared" si="14"/>
        <v>מדריד</v>
      </c>
      <c r="I88" s="13">
        <f t="shared" si="15"/>
        <v>86800</v>
      </c>
      <c r="J88" s="13">
        <f t="shared" si="16"/>
        <v>86800</v>
      </c>
      <c r="K88" s="13">
        <f t="shared" si="17"/>
        <v>86800</v>
      </c>
      <c r="L88" s="14">
        <f t="shared" si="19"/>
        <v>0.18980659334639882</v>
      </c>
      <c r="M88" s="13">
        <f t="shared" si="18"/>
        <v>86800</v>
      </c>
    </row>
    <row r="89" spans="1:13" ht="15" x14ac:dyDescent="0.2">
      <c r="A89" s="4">
        <v>88</v>
      </c>
      <c r="B89">
        <v>4991</v>
      </c>
      <c r="C89" s="5">
        <v>37939</v>
      </c>
      <c r="D89" s="6">
        <v>0.32684574638032449</v>
      </c>
      <c r="E89" s="6">
        <v>0.55503395423342494</v>
      </c>
      <c r="F89" s="7">
        <v>400</v>
      </c>
      <c r="G89" t="str">
        <f t="shared" si="13"/>
        <v>ישראאייר</v>
      </c>
      <c r="H89" t="str">
        <f t="shared" si="14"/>
        <v>מדריד</v>
      </c>
      <c r="I89" s="13">
        <f t="shared" si="15"/>
        <v>100000</v>
      </c>
      <c r="J89" s="13">
        <f t="shared" si="16"/>
        <v>100000</v>
      </c>
      <c r="K89" s="13">
        <f t="shared" si="17"/>
        <v>128750</v>
      </c>
      <c r="L89" s="14">
        <f t="shared" si="19"/>
        <v>0.22818820785310046</v>
      </c>
      <c r="M89" s="13">
        <f t="shared" si="18"/>
        <v>100000</v>
      </c>
    </row>
    <row r="90" spans="1:13" ht="15" x14ac:dyDescent="0.2">
      <c r="A90" s="4">
        <v>89</v>
      </c>
      <c r="B90">
        <v>1285</v>
      </c>
      <c r="C90" s="5">
        <v>37985</v>
      </c>
      <c r="D90" s="6">
        <v>0.4602228714547385</v>
      </c>
      <c r="E90" s="6">
        <v>0.68441979860145818</v>
      </c>
      <c r="F90" s="7">
        <v>390</v>
      </c>
      <c r="G90" t="str">
        <f t="shared" si="13"/>
        <v>פרנס</v>
      </c>
      <c r="H90" t="str">
        <f t="shared" si="14"/>
        <v>פריז</v>
      </c>
      <c r="I90" s="13">
        <f t="shared" si="15"/>
        <v>97500</v>
      </c>
      <c r="J90" s="13">
        <f t="shared" si="16"/>
        <v>97500</v>
      </c>
      <c r="K90" s="13">
        <f t="shared" si="17"/>
        <v>126250</v>
      </c>
      <c r="L90" s="14">
        <f t="shared" si="19"/>
        <v>0.22419692714671968</v>
      </c>
      <c r="M90" s="13">
        <f t="shared" si="18"/>
        <v>97500</v>
      </c>
    </row>
    <row r="91" spans="1:13" ht="15" x14ac:dyDescent="0.2">
      <c r="A91" s="4">
        <v>90</v>
      </c>
      <c r="B91">
        <v>4148</v>
      </c>
      <c r="C91" s="5">
        <v>37896</v>
      </c>
      <c r="D91" s="6">
        <v>0.28633779360993028</v>
      </c>
      <c r="E91" s="6">
        <v>0.46943624361290059</v>
      </c>
      <c r="F91" s="7">
        <v>381</v>
      </c>
      <c r="G91" t="str">
        <f t="shared" si="13"/>
        <v>ישראאייר</v>
      </c>
      <c r="H91" t="str">
        <f t="shared" si="14"/>
        <v>פריז</v>
      </c>
      <c r="I91" s="13">
        <f t="shared" si="15"/>
        <v>95250</v>
      </c>
      <c r="J91" s="13">
        <f t="shared" si="16"/>
        <v>95250</v>
      </c>
      <c r="K91" s="13">
        <f t="shared" si="17"/>
        <v>124000</v>
      </c>
      <c r="L91" s="14">
        <f t="shared" si="19"/>
        <v>0.18309845000297031</v>
      </c>
      <c r="M91" s="13">
        <f t="shared" si="18"/>
        <v>95250</v>
      </c>
    </row>
    <row r="92" spans="1:13" ht="15" x14ac:dyDescent="0.2">
      <c r="A92" s="4">
        <v>91</v>
      </c>
      <c r="B92">
        <v>5974</v>
      </c>
      <c r="C92" s="5">
        <v>37910</v>
      </c>
      <c r="D92" s="6">
        <v>0.23603333342016142</v>
      </c>
      <c r="E92" s="6">
        <v>0.42808763004101991</v>
      </c>
      <c r="F92" s="7">
        <v>330</v>
      </c>
      <c r="G92" t="str">
        <f t="shared" si="13"/>
        <v>ארקיע</v>
      </c>
      <c r="H92" t="str">
        <f t="shared" si="14"/>
        <v>מדריד</v>
      </c>
      <c r="I92" s="13">
        <f t="shared" si="15"/>
        <v>90750</v>
      </c>
      <c r="J92" s="13">
        <f t="shared" si="16"/>
        <v>90750</v>
      </c>
      <c r="K92" s="13">
        <f t="shared" si="17"/>
        <v>110750</v>
      </c>
      <c r="L92" s="14">
        <f t="shared" si="19"/>
        <v>0.19205429662085849</v>
      </c>
      <c r="M92" s="13">
        <f t="shared" si="18"/>
        <v>90750</v>
      </c>
    </row>
    <row r="93" spans="1:13" ht="15" x14ac:dyDescent="0.2">
      <c r="A93" s="4">
        <v>92</v>
      </c>
      <c r="B93">
        <v>3249</v>
      </c>
      <c r="C93" s="5">
        <v>37910</v>
      </c>
      <c r="D93" s="6">
        <v>0.52194748188546169</v>
      </c>
      <c r="E93" s="6">
        <v>0.72464273034562998</v>
      </c>
      <c r="F93" s="7">
        <v>218</v>
      </c>
      <c r="G93" t="str">
        <f t="shared" si="13"/>
        <v>בריטיש</v>
      </c>
      <c r="H93" t="str">
        <f t="shared" si="14"/>
        <v>לונדון</v>
      </c>
      <c r="I93" s="13">
        <f t="shared" si="15"/>
        <v>76300</v>
      </c>
      <c r="J93" s="13">
        <f t="shared" si="16"/>
        <v>76300</v>
      </c>
      <c r="K93" s="13">
        <f t="shared" si="17"/>
        <v>76300</v>
      </c>
      <c r="L93" s="14">
        <f t="shared" si="19"/>
        <v>0.20269524846016829</v>
      </c>
      <c r="M93" s="13">
        <f t="shared" si="18"/>
        <v>76300</v>
      </c>
    </row>
    <row r="94" spans="1:13" ht="15" x14ac:dyDescent="0.2">
      <c r="A94" s="4">
        <v>93</v>
      </c>
      <c r="B94">
        <v>1730</v>
      </c>
      <c r="C94" s="5">
        <v>37947</v>
      </c>
      <c r="D94" s="6">
        <v>0.59855570367423105</v>
      </c>
      <c r="E94" s="6">
        <v>0.8230576693595627</v>
      </c>
      <c r="F94" s="7">
        <v>210</v>
      </c>
      <c r="G94" t="str">
        <f t="shared" si="13"/>
        <v>סוויס</v>
      </c>
      <c r="H94" t="str">
        <f t="shared" si="14"/>
        <v>ציריך</v>
      </c>
      <c r="I94" s="13">
        <f t="shared" si="15"/>
        <v>73500</v>
      </c>
      <c r="J94" s="13">
        <f t="shared" si="16"/>
        <v>73500</v>
      </c>
      <c r="K94" s="13">
        <f t="shared" si="17"/>
        <v>73500</v>
      </c>
      <c r="L94" s="14">
        <f t="shared" si="19"/>
        <v>0.22450196568533165</v>
      </c>
      <c r="M94" s="13">
        <f t="shared" si="18"/>
        <v>73500</v>
      </c>
    </row>
    <row r="95" spans="1:13" ht="15" x14ac:dyDescent="0.2">
      <c r="A95" s="4">
        <v>94</v>
      </c>
      <c r="B95">
        <v>5631</v>
      </c>
      <c r="C95" s="5">
        <v>37968</v>
      </c>
      <c r="D95" s="6">
        <v>0.21887359694668529</v>
      </c>
      <c r="E95" s="6">
        <v>0.43555983638454576</v>
      </c>
      <c r="F95" s="7">
        <v>284</v>
      </c>
      <c r="G95" t="str">
        <f t="shared" si="13"/>
        <v>ישראאייר</v>
      </c>
      <c r="H95" t="str">
        <f t="shared" si="14"/>
        <v>מדריד</v>
      </c>
      <c r="I95" s="13">
        <f t="shared" si="15"/>
        <v>85200</v>
      </c>
      <c r="J95" s="13">
        <f t="shared" si="16"/>
        <v>85200</v>
      </c>
      <c r="K95" s="13">
        <f t="shared" si="17"/>
        <v>97700</v>
      </c>
      <c r="L95" s="14">
        <f t="shared" si="19"/>
        <v>0.21668623943786047</v>
      </c>
      <c r="M95" s="13">
        <f t="shared" si="18"/>
        <v>85200</v>
      </c>
    </row>
    <row r="96" spans="1:13" ht="15" x14ac:dyDescent="0.2">
      <c r="A96" s="4">
        <v>95</v>
      </c>
      <c r="B96">
        <v>2688</v>
      </c>
      <c r="C96" s="5">
        <v>37904</v>
      </c>
      <c r="D96" s="6">
        <v>8.6913974315737441E-2</v>
      </c>
      <c r="E96" s="6">
        <v>0.30782866939609155</v>
      </c>
      <c r="F96" s="7">
        <v>375</v>
      </c>
      <c r="G96" t="str">
        <f t="shared" si="13"/>
        <v>ארקיע</v>
      </c>
      <c r="H96" t="str">
        <f t="shared" si="14"/>
        <v>פריז</v>
      </c>
      <c r="I96" s="13">
        <f t="shared" si="15"/>
        <v>93750</v>
      </c>
      <c r="J96" s="13">
        <f t="shared" si="16"/>
        <v>93750</v>
      </c>
      <c r="K96" s="13">
        <f t="shared" si="17"/>
        <v>122500</v>
      </c>
      <c r="L96" s="14">
        <f t="shared" si="19"/>
        <v>0.22091469508035411</v>
      </c>
      <c r="M96" s="13">
        <f t="shared" si="18"/>
        <v>93750</v>
      </c>
    </row>
    <row r="97" spans="1:13" ht="15" x14ac:dyDescent="0.2">
      <c r="A97" s="4">
        <v>96</v>
      </c>
      <c r="B97">
        <v>5475</v>
      </c>
      <c r="C97" s="5">
        <v>37913</v>
      </c>
      <c r="D97" s="6">
        <v>0.52951981319536312</v>
      </c>
      <c r="E97" s="6">
        <v>0.72033807390575932</v>
      </c>
      <c r="F97" s="7">
        <v>207</v>
      </c>
      <c r="G97" t="str">
        <f t="shared" si="13"/>
        <v>אלעל</v>
      </c>
      <c r="H97" t="str">
        <f t="shared" si="14"/>
        <v>בריסל</v>
      </c>
      <c r="I97" s="13">
        <f t="shared" si="15"/>
        <v>72450</v>
      </c>
      <c r="J97" s="13">
        <f t="shared" si="16"/>
        <v>72450</v>
      </c>
      <c r="K97" s="13">
        <f t="shared" si="17"/>
        <v>72450</v>
      </c>
      <c r="L97" s="14">
        <f t="shared" si="19"/>
        <v>0.1908182607103962</v>
      </c>
      <c r="M97" s="13">
        <f t="shared" si="18"/>
        <v>72450</v>
      </c>
    </row>
    <row r="98" spans="1:13" ht="15" x14ac:dyDescent="0.2">
      <c r="A98" s="4">
        <v>97</v>
      </c>
      <c r="B98">
        <v>3800</v>
      </c>
      <c r="C98" s="5">
        <v>37946</v>
      </c>
      <c r="D98" s="6">
        <v>0.29620865549905795</v>
      </c>
      <c r="E98" s="6">
        <v>0.46528432296315192</v>
      </c>
      <c r="F98" s="7">
        <v>263</v>
      </c>
      <c r="G98" t="str">
        <f t="shared" si="13"/>
        <v>מרום</v>
      </c>
      <c r="H98" t="str">
        <f t="shared" si="14"/>
        <v>בודפשט</v>
      </c>
      <c r="I98" s="13">
        <f t="shared" si="15"/>
        <v>78900</v>
      </c>
      <c r="J98" s="13">
        <f t="shared" si="16"/>
        <v>78900</v>
      </c>
      <c r="K98" s="13">
        <f t="shared" si="17"/>
        <v>91400</v>
      </c>
      <c r="L98" s="14">
        <f t="shared" si="19"/>
        <v>0.16907566746409397</v>
      </c>
      <c r="M98" s="13">
        <f t="shared" si="18"/>
        <v>78900</v>
      </c>
    </row>
    <row r="99" spans="1:13" ht="15" x14ac:dyDescent="0.2">
      <c r="A99" s="4">
        <v>98</v>
      </c>
      <c r="B99">
        <v>5631</v>
      </c>
      <c r="C99" s="5">
        <v>37903</v>
      </c>
      <c r="D99" s="6">
        <v>0.75207630454045216</v>
      </c>
      <c r="E99" s="6">
        <v>0.93214660730306442</v>
      </c>
      <c r="F99" s="7">
        <v>306</v>
      </c>
      <c r="G99" t="str">
        <f t="shared" si="13"/>
        <v>ישראאייר</v>
      </c>
      <c r="H99" t="str">
        <f t="shared" si="14"/>
        <v>מדריד</v>
      </c>
      <c r="I99" s="13">
        <f t="shared" si="15"/>
        <v>84150</v>
      </c>
      <c r="J99" s="13">
        <f t="shared" si="16"/>
        <v>84150</v>
      </c>
      <c r="K99" s="13">
        <f t="shared" si="17"/>
        <v>104150</v>
      </c>
      <c r="L99" s="14">
        <f t="shared" si="19"/>
        <v>0.18007030276261227</v>
      </c>
      <c r="M99" s="13">
        <f t="shared" si="18"/>
        <v>84150</v>
      </c>
    </row>
    <row r="100" spans="1:13" ht="15" x14ac:dyDescent="0.2">
      <c r="A100" s="4">
        <v>99</v>
      </c>
      <c r="B100">
        <v>1285</v>
      </c>
      <c r="C100" s="5">
        <v>37963</v>
      </c>
      <c r="D100" s="6">
        <v>0.40508857251577668</v>
      </c>
      <c r="E100" s="6">
        <v>0.58792506202077122</v>
      </c>
      <c r="F100" s="7">
        <v>399</v>
      </c>
      <c r="G100" t="str">
        <f t="shared" si="13"/>
        <v>פרנס</v>
      </c>
      <c r="H100" t="str">
        <f t="shared" si="14"/>
        <v>פריז</v>
      </c>
      <c r="I100" s="13">
        <f t="shared" si="15"/>
        <v>99750</v>
      </c>
      <c r="J100" s="13">
        <f t="shared" si="16"/>
        <v>99750</v>
      </c>
      <c r="K100" s="13">
        <f t="shared" si="17"/>
        <v>128500</v>
      </c>
      <c r="L100" s="14">
        <f t="shared" si="19"/>
        <v>0.18283648950499454</v>
      </c>
      <c r="M100" s="13">
        <f t="shared" si="18"/>
        <v>99750</v>
      </c>
    </row>
    <row r="101" spans="1:13" ht="15" x14ac:dyDescent="0.2">
      <c r="A101" s="4">
        <v>100</v>
      </c>
      <c r="B101">
        <v>5974</v>
      </c>
      <c r="C101" s="5">
        <v>37984</v>
      </c>
      <c r="D101" s="6">
        <v>7.6047815894543014E-2</v>
      </c>
      <c r="E101" s="6">
        <v>0.28711541471406493</v>
      </c>
      <c r="F101" s="7">
        <v>221</v>
      </c>
      <c r="G101" t="str">
        <f t="shared" si="13"/>
        <v>ארקיע</v>
      </c>
      <c r="H101" t="str">
        <f t="shared" si="14"/>
        <v>מדריד</v>
      </c>
      <c r="I101" s="13">
        <f t="shared" si="15"/>
        <v>77350</v>
      </c>
      <c r="J101" s="13">
        <f t="shared" si="16"/>
        <v>77350</v>
      </c>
      <c r="K101" s="13">
        <f t="shared" si="17"/>
        <v>77350</v>
      </c>
      <c r="L101" s="14">
        <f t="shared" si="19"/>
        <v>0.21106759881952192</v>
      </c>
      <c r="M101" s="13">
        <f t="shared" si="18"/>
        <v>77350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1:R29"/>
  <sheetViews>
    <sheetView rightToLeft="1" topLeftCell="A3" workbookViewId="0">
      <selection activeCell="G9" sqref="G9"/>
    </sheetView>
  </sheetViews>
  <sheetFormatPr defaultRowHeight="12.75" x14ac:dyDescent="0.2"/>
  <cols>
    <col min="3" max="3" width="14.42578125" bestFit="1" customWidth="1"/>
    <col min="4" max="4" width="8.7109375" customWidth="1"/>
    <col min="10" max="10" width="9.7109375" bestFit="1" customWidth="1"/>
  </cols>
  <sheetData>
    <row r="1" spans="2:18" x14ac:dyDescent="0.2">
      <c r="C1" s="10" t="s">
        <v>37</v>
      </c>
      <c r="G1" s="10"/>
      <c r="H1" s="10"/>
    </row>
    <row r="3" spans="2:18" ht="12.75" customHeight="1" x14ac:dyDescent="0.2">
      <c r="B3" s="10" t="s">
        <v>23</v>
      </c>
      <c r="C3" s="10" t="s">
        <v>1</v>
      </c>
      <c r="D3" s="10" t="s">
        <v>21</v>
      </c>
      <c r="G3" s="10" t="s">
        <v>41</v>
      </c>
      <c r="H3" s="10" t="s">
        <v>42</v>
      </c>
      <c r="I3" s="10" t="s">
        <v>43</v>
      </c>
      <c r="J3" s="10" t="s">
        <v>44</v>
      </c>
      <c r="K3" s="10"/>
      <c r="L3" s="10"/>
      <c r="M3" s="10"/>
      <c r="N3" s="10"/>
      <c r="O3" s="10"/>
      <c r="P3" s="10"/>
      <c r="Q3" s="10"/>
      <c r="R3" s="10"/>
    </row>
    <row r="4" spans="2:18" x14ac:dyDescent="0.2">
      <c r="B4">
        <v>1285</v>
      </c>
      <c r="C4" t="s">
        <v>13</v>
      </c>
      <c r="D4" t="s">
        <v>24</v>
      </c>
      <c r="G4" s="12">
        <v>0</v>
      </c>
      <c r="H4" s="12">
        <v>250</v>
      </c>
      <c r="I4" s="13">
        <v>350</v>
      </c>
      <c r="J4" s="13">
        <f>(madd1-G4)*price1</f>
        <v>87500</v>
      </c>
      <c r="K4" s="12"/>
      <c r="L4" s="12"/>
      <c r="M4" s="12"/>
      <c r="N4" s="12"/>
      <c r="O4" s="12"/>
      <c r="P4" s="12"/>
      <c r="Q4" s="12"/>
      <c r="R4" s="12"/>
    </row>
    <row r="5" spans="2:18" x14ac:dyDescent="0.2">
      <c r="B5">
        <v>1536</v>
      </c>
      <c r="C5" t="s">
        <v>12</v>
      </c>
      <c r="D5" t="s">
        <v>25</v>
      </c>
      <c r="G5" s="12">
        <v>250</v>
      </c>
      <c r="H5" s="12">
        <v>300</v>
      </c>
      <c r="I5" s="13">
        <v>300</v>
      </c>
      <c r="J5" s="13">
        <f>mitz1+(madd2-madd1)*price2</f>
        <v>102500</v>
      </c>
      <c r="K5" s="12"/>
      <c r="L5" s="12"/>
      <c r="M5" s="12"/>
      <c r="N5" s="12"/>
      <c r="O5" s="12"/>
      <c r="P5" s="12"/>
      <c r="Q5" s="12"/>
      <c r="R5" s="12"/>
    </row>
    <row r="6" spans="2:18" x14ac:dyDescent="0.2">
      <c r="B6">
        <v>1730</v>
      </c>
      <c r="C6" t="s">
        <v>5</v>
      </c>
      <c r="D6" t="s">
        <v>26</v>
      </c>
      <c r="G6" s="12">
        <v>300</v>
      </c>
      <c r="H6" s="12">
        <v>350</v>
      </c>
      <c r="I6" s="13">
        <v>275</v>
      </c>
      <c r="J6" s="13">
        <f>mitz2+(madd3-madd2)*price3</f>
        <v>116250</v>
      </c>
      <c r="K6" s="12"/>
      <c r="L6" s="12"/>
      <c r="M6" s="12"/>
      <c r="N6" s="12"/>
      <c r="O6" s="12"/>
      <c r="P6" s="12"/>
      <c r="Q6" s="12"/>
      <c r="R6" s="12"/>
    </row>
    <row r="7" spans="2:18" x14ac:dyDescent="0.2">
      <c r="B7">
        <v>1802</v>
      </c>
      <c r="C7" t="s">
        <v>14</v>
      </c>
      <c r="D7" t="s">
        <v>27</v>
      </c>
      <c r="G7" s="12">
        <v>350</v>
      </c>
      <c r="H7" s="12"/>
      <c r="I7" s="13">
        <v>250</v>
      </c>
      <c r="J7" s="12"/>
      <c r="K7" s="12"/>
      <c r="L7" s="12"/>
      <c r="M7" s="12"/>
      <c r="N7" s="12"/>
      <c r="O7" s="12"/>
      <c r="P7" s="12"/>
      <c r="Q7" s="12"/>
      <c r="R7" s="12"/>
    </row>
    <row r="8" spans="2:18" x14ac:dyDescent="0.2">
      <c r="B8">
        <v>2246</v>
      </c>
      <c r="C8" t="s">
        <v>7</v>
      </c>
      <c r="D8" t="s">
        <v>28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2:18" x14ac:dyDescent="0.2">
      <c r="B9">
        <v>2688</v>
      </c>
      <c r="C9" t="s">
        <v>6</v>
      </c>
      <c r="D9" t="s">
        <v>24</v>
      </c>
      <c r="G9" s="15">
        <v>7.1014492753623176E-2</v>
      </c>
      <c r="H9" s="15">
        <f>1-G9</f>
        <v>0.92898550724637685</v>
      </c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2:18" x14ac:dyDescent="0.2">
      <c r="B10">
        <v>2982</v>
      </c>
      <c r="C10" t="s">
        <v>8</v>
      </c>
      <c r="D10" t="s">
        <v>28</v>
      </c>
      <c r="G10" s="16" t="s">
        <v>28</v>
      </c>
      <c r="H10" s="12">
        <v>12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2:18" x14ac:dyDescent="0.2">
      <c r="B11">
        <v>3022</v>
      </c>
      <c r="C11" t="s">
        <v>18</v>
      </c>
      <c r="D11" t="s">
        <v>29</v>
      </c>
      <c r="G11" s="12">
        <v>4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2:18" x14ac:dyDescent="0.2">
      <c r="B12">
        <v>3249</v>
      </c>
      <c r="C12" t="s">
        <v>15</v>
      </c>
      <c r="D12" t="s">
        <v>28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2:18" x14ac:dyDescent="0.2">
      <c r="B13">
        <v>3440</v>
      </c>
      <c r="C13" t="s">
        <v>11</v>
      </c>
      <c r="D13" t="s">
        <v>30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2:18" x14ac:dyDescent="0.2">
      <c r="B14">
        <v>3450</v>
      </c>
      <c r="C14" t="s">
        <v>16</v>
      </c>
      <c r="D14" t="s">
        <v>31</v>
      </c>
    </row>
    <row r="15" spans="2:18" x14ac:dyDescent="0.2">
      <c r="B15">
        <v>3800</v>
      </c>
      <c r="C15" t="s">
        <v>9</v>
      </c>
      <c r="D15" t="s">
        <v>32</v>
      </c>
    </row>
    <row r="16" spans="2:18" x14ac:dyDescent="0.2">
      <c r="B16">
        <v>3930</v>
      </c>
      <c r="C16" t="s">
        <v>10</v>
      </c>
      <c r="D16" t="s">
        <v>33</v>
      </c>
      <c r="G16" s="10"/>
    </row>
    <row r="17" spans="2:4" x14ac:dyDescent="0.2">
      <c r="B17">
        <v>4126</v>
      </c>
      <c r="C17" t="s">
        <v>17</v>
      </c>
      <c r="D17" t="s">
        <v>34</v>
      </c>
    </row>
    <row r="18" spans="2:4" x14ac:dyDescent="0.2">
      <c r="B18">
        <v>4148</v>
      </c>
      <c r="C18" t="s">
        <v>7</v>
      </c>
      <c r="D18" t="s">
        <v>24</v>
      </c>
    </row>
    <row r="19" spans="2:4" x14ac:dyDescent="0.2">
      <c r="B19">
        <v>4344</v>
      </c>
      <c r="C19" t="s">
        <v>6</v>
      </c>
      <c r="D19" t="s">
        <v>28</v>
      </c>
    </row>
    <row r="20" spans="2:4" x14ac:dyDescent="0.2">
      <c r="B20">
        <v>4574</v>
      </c>
      <c r="C20" t="s">
        <v>8</v>
      </c>
      <c r="D20" t="s">
        <v>27</v>
      </c>
    </row>
    <row r="21" spans="2:4" x14ac:dyDescent="0.2">
      <c r="B21">
        <v>4575</v>
      </c>
      <c r="C21" t="s">
        <v>8</v>
      </c>
      <c r="D21" t="s">
        <v>24</v>
      </c>
    </row>
    <row r="22" spans="2:4" x14ac:dyDescent="0.2">
      <c r="B22">
        <v>4991</v>
      </c>
      <c r="C22" t="s">
        <v>7</v>
      </c>
      <c r="D22" t="s">
        <v>30</v>
      </c>
    </row>
    <row r="23" spans="2:4" x14ac:dyDescent="0.2">
      <c r="B23">
        <v>4995</v>
      </c>
      <c r="C23" t="s">
        <v>6</v>
      </c>
      <c r="D23" t="s">
        <v>27</v>
      </c>
    </row>
    <row r="24" spans="2:4" x14ac:dyDescent="0.2">
      <c r="B24">
        <v>5475</v>
      </c>
      <c r="C24" t="s">
        <v>8</v>
      </c>
      <c r="D24" t="s">
        <v>25</v>
      </c>
    </row>
    <row r="25" spans="2:4" x14ac:dyDescent="0.2">
      <c r="B25">
        <v>5497</v>
      </c>
      <c r="C25" t="s">
        <v>8</v>
      </c>
      <c r="D25" t="s">
        <v>35</v>
      </c>
    </row>
    <row r="26" spans="2:4" x14ac:dyDescent="0.2">
      <c r="B26">
        <v>5631</v>
      </c>
      <c r="C26" t="s">
        <v>7</v>
      </c>
      <c r="D26" t="s">
        <v>30</v>
      </c>
    </row>
    <row r="27" spans="2:4" x14ac:dyDescent="0.2">
      <c r="B27">
        <v>5677</v>
      </c>
      <c r="C27" t="s">
        <v>6</v>
      </c>
      <c r="D27" t="s">
        <v>33</v>
      </c>
    </row>
    <row r="28" spans="2:4" x14ac:dyDescent="0.2">
      <c r="B28">
        <v>5862</v>
      </c>
      <c r="C28" t="s">
        <v>8</v>
      </c>
      <c r="D28" t="s">
        <v>29</v>
      </c>
    </row>
    <row r="29" spans="2:4" x14ac:dyDescent="0.2">
      <c r="B29">
        <v>5974</v>
      </c>
      <c r="C29" t="s">
        <v>6</v>
      </c>
      <c r="D29" t="s">
        <v>30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workbookViewId="0">
      <selection activeCell="B4" sqref="B4:B5"/>
    </sheetView>
  </sheetViews>
  <sheetFormatPr defaultRowHeight="12.75" x14ac:dyDescent="0.2"/>
  <cols>
    <col min="1" max="1" width="21" customWidth="1"/>
    <col min="2" max="2" width="12.7109375" customWidth="1"/>
    <col min="3" max="3" width="8" customWidth="1"/>
    <col min="4" max="4" width="12" customWidth="1"/>
    <col min="5" max="22" width="12.7109375" bestFit="1" customWidth="1"/>
    <col min="23" max="23" width="12" bestFit="1" customWidth="1"/>
  </cols>
  <sheetData>
    <row r="1" spans="1:3" x14ac:dyDescent="0.2">
      <c r="A1" s="24" t="s">
        <v>1</v>
      </c>
      <c r="B1" s="25" t="s">
        <v>8</v>
      </c>
    </row>
    <row r="3" spans="1:3" x14ac:dyDescent="0.2">
      <c r="A3" s="20" t="s">
        <v>51</v>
      </c>
      <c r="B3" s="20" t="s">
        <v>4</v>
      </c>
      <c r="C3" s="19"/>
    </row>
    <row r="4" spans="1:3" x14ac:dyDescent="0.2">
      <c r="A4" s="20" t="s">
        <v>21</v>
      </c>
      <c r="B4" s="18" t="s">
        <v>53</v>
      </c>
      <c r="C4" s="21" t="s">
        <v>52</v>
      </c>
    </row>
    <row r="5" spans="1:3" x14ac:dyDescent="0.2">
      <c r="A5" s="18" t="s">
        <v>27</v>
      </c>
      <c r="B5" s="27">
        <v>91350</v>
      </c>
      <c r="C5" s="28">
        <v>91350</v>
      </c>
    </row>
    <row r="6" spans="1:3" x14ac:dyDescent="0.2">
      <c r="A6" s="29" t="s">
        <v>28</v>
      </c>
      <c r="B6" s="30">
        <v>83875</v>
      </c>
      <c r="C6" s="31">
        <v>83875</v>
      </c>
    </row>
    <row r="7" spans="1:3" x14ac:dyDescent="0.2">
      <c r="A7" s="29" t="s">
        <v>24</v>
      </c>
      <c r="B7" s="30">
        <v>88000</v>
      </c>
      <c r="C7" s="31">
        <v>88000</v>
      </c>
    </row>
    <row r="8" spans="1:3" x14ac:dyDescent="0.2">
      <c r="A8" s="22" t="s">
        <v>52</v>
      </c>
      <c r="B8" s="26">
        <v>88300</v>
      </c>
      <c r="C8" s="23">
        <v>88300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rightToLeft="1" workbookViewId="0"/>
  </sheetViews>
  <sheetFormatPr defaultRowHeight="12.75" x14ac:dyDescent="0.2"/>
  <cols>
    <col min="1" max="1" width="11.28515625" bestFit="1" customWidth="1"/>
    <col min="2" max="2" width="11.5703125" bestFit="1" customWidth="1"/>
    <col min="4" max="4" width="17.28515625" bestFit="1" customWidth="1"/>
    <col min="5" max="6" width="12.42578125" bestFit="1" customWidth="1"/>
  </cols>
  <sheetData>
    <row r="1" spans="1:11" ht="15.75" x14ac:dyDescent="0.2">
      <c r="D1" s="9" t="s">
        <v>1</v>
      </c>
      <c r="E1" s="2" t="s">
        <v>36</v>
      </c>
      <c r="F1" s="2" t="s">
        <v>36</v>
      </c>
    </row>
    <row r="2" spans="1:11" x14ac:dyDescent="0.2">
      <c r="D2" s="17" t="s">
        <v>8</v>
      </c>
      <c r="E2" s="17" t="s">
        <v>58</v>
      </c>
      <c r="F2" s="17" t="s">
        <v>59</v>
      </c>
    </row>
    <row r="4" spans="1:11" x14ac:dyDescent="0.2">
      <c r="E4" s="17" t="s">
        <v>50</v>
      </c>
      <c r="F4" s="34">
        <f>DSUM(Data,גיליון1!I1,D1:F2)</f>
        <v>505900</v>
      </c>
      <c r="I4" s="17" t="s">
        <v>62</v>
      </c>
    </row>
    <row r="5" spans="1:11" x14ac:dyDescent="0.2">
      <c r="E5" s="17" t="s">
        <v>60</v>
      </c>
      <c r="F5" s="13">
        <v>1000000</v>
      </c>
      <c r="I5">
        <v>0</v>
      </c>
      <c r="J5">
        <v>100000</v>
      </c>
      <c r="K5" s="36">
        <v>3.5999999999999997E-2</v>
      </c>
    </row>
    <row r="6" spans="1:11" x14ac:dyDescent="0.2">
      <c r="A6" s="17" t="s">
        <v>61</v>
      </c>
      <c r="B6" s="35">
        <f>F5-F4</f>
        <v>494100</v>
      </c>
      <c r="I6">
        <v>100000</v>
      </c>
      <c r="J6">
        <v>500000</v>
      </c>
      <c r="K6" s="37">
        <v>3.4000000000000002E-2</v>
      </c>
    </row>
    <row r="7" spans="1:11" x14ac:dyDescent="0.2">
      <c r="A7" s="17" t="s">
        <v>63</v>
      </c>
      <c r="B7" s="15">
        <f>VLOOKUP(B6,Table3,3,1)</f>
        <v>3.4000000000000002E-2</v>
      </c>
      <c r="E7" s="17"/>
      <c r="I7">
        <v>500000</v>
      </c>
      <c r="K7" s="36">
        <v>3.1E-2</v>
      </c>
    </row>
    <row r="8" spans="1:11" x14ac:dyDescent="0.2">
      <c r="A8" s="17" t="s">
        <v>64</v>
      </c>
      <c r="B8">
        <v>4</v>
      </c>
    </row>
    <row r="9" spans="1:11" x14ac:dyDescent="0.2">
      <c r="A9" s="17" t="s">
        <v>65</v>
      </c>
      <c r="B9">
        <v>10</v>
      </c>
    </row>
    <row r="10" spans="1:11" x14ac:dyDescent="0.2">
      <c r="A10" s="17" t="s">
        <v>66</v>
      </c>
      <c r="B10" s="38">
        <f>PMT(B7/B8,B9*B8,B6)</f>
        <v>-14623.116178075719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F8"/>
  <sheetViews>
    <sheetView rightToLeft="1" workbookViewId="0">
      <selection activeCell="D6" sqref="D6"/>
    </sheetView>
  </sheetViews>
  <sheetFormatPr defaultRowHeight="12.75" x14ac:dyDescent="0.2"/>
  <cols>
    <col min="2" max="2" width="11.140625" bestFit="1" customWidth="1"/>
  </cols>
  <sheetData>
    <row r="1" spans="1:6" x14ac:dyDescent="0.2">
      <c r="A1" s="17" t="s">
        <v>45</v>
      </c>
      <c r="B1" s="17" t="s">
        <v>46</v>
      </c>
      <c r="C1" s="17" t="s">
        <v>47</v>
      </c>
      <c r="E1" s="17" t="s">
        <v>55</v>
      </c>
      <c r="F1" s="17" t="s">
        <v>54</v>
      </c>
    </row>
    <row r="2" spans="1:6" x14ac:dyDescent="0.2">
      <c r="A2" s="17" t="s">
        <v>48</v>
      </c>
      <c r="B2">
        <v>5</v>
      </c>
      <c r="C2">
        <v>4</v>
      </c>
      <c r="E2">
        <v>120</v>
      </c>
      <c r="F2">
        <f>SUMPRODUCT(B2:C2,B5:C5)</f>
        <v>119.99999999990952</v>
      </c>
    </row>
    <row r="3" spans="1:6" x14ac:dyDescent="0.2">
      <c r="A3" s="17" t="s">
        <v>49</v>
      </c>
      <c r="B3">
        <v>600</v>
      </c>
      <c r="C3">
        <v>500</v>
      </c>
    </row>
    <row r="4" spans="1:6" x14ac:dyDescent="0.2">
      <c r="A4" s="17" t="s">
        <v>56</v>
      </c>
      <c r="B4">
        <v>3</v>
      </c>
    </row>
    <row r="5" spans="1:6" x14ac:dyDescent="0.2">
      <c r="A5" s="17" t="s">
        <v>57</v>
      </c>
      <c r="B5" s="32">
        <v>4</v>
      </c>
      <c r="C5" s="32">
        <v>24.99999999997738</v>
      </c>
    </row>
    <row r="8" spans="1:6" x14ac:dyDescent="0.2">
      <c r="A8" s="17" t="s">
        <v>49</v>
      </c>
      <c r="B8" s="33">
        <f>SUMPRODUCT(B5:C5,B3:C3)</f>
        <v>14899.99999998869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19</vt:i4>
      </vt:variant>
    </vt:vector>
  </HeadingPairs>
  <TitlesOfParts>
    <vt:vector size="24" baseType="lpstr">
      <vt:lpstr>גיליון1</vt:lpstr>
      <vt:lpstr>גיליון2</vt:lpstr>
      <vt:lpstr>ציר</vt:lpstr>
      <vt:lpstr>D + פיננסי</vt:lpstr>
      <vt:lpstr>סולבר</vt:lpstr>
      <vt:lpstr>Data</vt:lpstr>
      <vt:lpstr>december</vt:lpstr>
      <vt:lpstr>Discount</vt:lpstr>
      <vt:lpstr>london</vt:lpstr>
      <vt:lpstr>madd1</vt:lpstr>
      <vt:lpstr>madd2</vt:lpstr>
      <vt:lpstr>madd3</vt:lpstr>
      <vt:lpstr>mitz1</vt:lpstr>
      <vt:lpstr>mitz2</vt:lpstr>
      <vt:lpstr>mitz3</vt:lpstr>
      <vt:lpstr>Payment</vt:lpstr>
      <vt:lpstr>price1</vt:lpstr>
      <vt:lpstr>price2</vt:lpstr>
      <vt:lpstr>price3</vt:lpstr>
      <vt:lpstr>price4</vt:lpstr>
      <vt:lpstr>Table1</vt:lpstr>
      <vt:lpstr>Table2</vt:lpstr>
      <vt:lpstr>Table3</vt:lpstr>
      <vt:lpstr>weekday4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פתרון מבחן לדוגמא - שדה תעופה</dc:title>
  <dc:creator>Eliran Sanor</dc:creator>
  <cp:keywords>שדה תעופה</cp:keywords>
  <cp:lastModifiedBy>amichai</cp:lastModifiedBy>
  <dcterms:created xsi:type="dcterms:W3CDTF">2004-05-29T08:47:22Z</dcterms:created>
  <dcterms:modified xsi:type="dcterms:W3CDTF">2011-10-23T10:07:58Z</dcterms:modified>
</cp:coreProperties>
</file>